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DEC9BBC1-2EE0-456F-B639-23866DCD8CDD}" xr6:coauthVersionLast="47" xr6:coauthVersionMax="47" xr10:uidLastSave="{00000000-0000-0000-0000-000000000000}"/>
  <bookViews>
    <workbookView xWindow="-120" yWindow="-120" windowWidth="29040" windowHeight="15840" tabRatio="905" xr2:uid="{00000000-000D-0000-FFFF-FFFF00000000}"/>
  </bookViews>
  <sheets>
    <sheet name="Косуля" sheetId="54" r:id="rId1"/>
  </sheets>
  <definedNames>
    <definedName name="_xlnm._FilterDatabase" localSheetId="0" hidden="1">Косуля!$A$9:$M$143</definedName>
  </definedNames>
  <calcPr calcId="191029"/>
</workbook>
</file>

<file path=xl/calcChain.xml><?xml version="1.0" encoding="utf-8"?>
<calcChain xmlns="http://schemas.openxmlformats.org/spreadsheetml/2006/main">
  <c r="F15" i="54" l="1"/>
  <c r="G125" i="54"/>
  <c r="G124" i="54"/>
  <c r="G85" i="54"/>
  <c r="G82" i="54"/>
  <c r="G73" i="54"/>
  <c r="G31" i="54"/>
  <c r="G24" i="54"/>
  <c r="C50" i="54"/>
  <c r="C21" i="54"/>
  <c r="G20" i="54"/>
  <c r="E137" i="54"/>
  <c r="D137" i="54"/>
  <c r="J132" i="54"/>
  <c r="L132" i="54"/>
  <c r="M132" i="54"/>
  <c r="I132" i="54"/>
  <c r="F132" i="54"/>
  <c r="E132" i="54"/>
  <c r="D132" i="54"/>
  <c r="J123" i="54"/>
  <c r="M123" i="54"/>
  <c r="I123" i="54"/>
  <c r="F123" i="54"/>
  <c r="E123" i="54"/>
  <c r="D123" i="54"/>
  <c r="F120" i="54"/>
  <c r="E120" i="54"/>
  <c r="D120" i="54"/>
  <c r="F112" i="54"/>
  <c r="E112" i="54"/>
  <c r="D112" i="54"/>
  <c r="F109" i="54"/>
  <c r="E109" i="54"/>
  <c r="D109" i="54"/>
  <c r="F105" i="54"/>
  <c r="E105" i="54"/>
  <c r="D105" i="54"/>
  <c r="K92" i="54"/>
  <c r="F92" i="54"/>
  <c r="E92" i="54"/>
  <c r="D92" i="54"/>
  <c r="K86" i="54"/>
  <c r="M86" i="54"/>
  <c r="F86" i="54"/>
  <c r="E86" i="54"/>
  <c r="D86" i="54"/>
  <c r="K81" i="54"/>
  <c r="M81" i="54"/>
  <c r="F81" i="54"/>
  <c r="E81" i="54"/>
  <c r="D81" i="54"/>
  <c r="K76" i="54"/>
  <c r="E76" i="54"/>
  <c r="D76" i="54"/>
  <c r="E63" i="54"/>
  <c r="D63" i="54"/>
  <c r="E50" i="54"/>
  <c r="D50" i="54"/>
  <c r="E70" i="54"/>
  <c r="D70" i="54"/>
  <c r="K63" i="54"/>
  <c r="K50" i="54"/>
  <c r="L50" i="54"/>
  <c r="M50" i="54"/>
  <c r="I50" i="54"/>
  <c r="L44" i="54"/>
  <c r="E44" i="54"/>
  <c r="D44" i="54"/>
  <c r="K44" i="54"/>
  <c r="K40" i="54"/>
  <c r="M40" i="54"/>
  <c r="I40" i="54"/>
  <c r="E40" i="54"/>
  <c r="D40" i="54"/>
  <c r="K35" i="54"/>
  <c r="E35" i="54"/>
  <c r="D35" i="54"/>
  <c r="K29" i="54"/>
  <c r="E29" i="54"/>
  <c r="D29" i="54"/>
  <c r="K23" i="54"/>
  <c r="D23" i="54"/>
  <c r="E23" i="54"/>
  <c r="K15" i="54"/>
  <c r="E15" i="54"/>
  <c r="D15" i="54"/>
  <c r="H143" i="54" l="1"/>
  <c r="F142" i="54"/>
  <c r="K141" i="54"/>
  <c r="K137" i="54" s="1"/>
  <c r="I141" i="54"/>
  <c r="I137" i="54" s="1"/>
  <c r="G141" i="54"/>
  <c r="J141" i="54" s="1"/>
  <c r="J137" i="54" s="1"/>
  <c r="C141" i="54"/>
  <c r="G140" i="54"/>
  <c r="G139" i="54"/>
  <c r="G138" i="54"/>
  <c r="K136" i="54"/>
  <c r="K132" i="54" s="1"/>
  <c r="G136" i="54"/>
  <c r="G135" i="54"/>
  <c r="G134" i="54"/>
  <c r="G133" i="54"/>
  <c r="C132" i="54"/>
  <c r="K131" i="54"/>
  <c r="K123" i="54" s="1"/>
  <c r="L123" i="54"/>
  <c r="G131" i="54"/>
  <c r="C131" i="54"/>
  <c r="G130" i="54"/>
  <c r="G129" i="54"/>
  <c r="G128" i="54"/>
  <c r="G127" i="54"/>
  <c r="G126" i="54"/>
  <c r="G123" i="54"/>
  <c r="K122" i="54"/>
  <c r="K120" i="54" s="1"/>
  <c r="I122" i="54"/>
  <c r="I120" i="54" s="1"/>
  <c r="G122" i="54"/>
  <c r="J122" i="54" s="1"/>
  <c r="J120" i="54" s="1"/>
  <c r="C122" i="54"/>
  <c r="G121" i="54"/>
  <c r="K119" i="54"/>
  <c r="I119" i="54"/>
  <c r="L119" i="54" s="1"/>
  <c r="G119" i="54"/>
  <c r="J119" i="54" s="1"/>
  <c r="M119" i="54" s="1"/>
  <c r="K118" i="54"/>
  <c r="I118" i="54"/>
  <c r="G118" i="54"/>
  <c r="J118" i="54" s="1"/>
  <c r="G117" i="54"/>
  <c r="G116" i="54"/>
  <c r="G115" i="54"/>
  <c r="G114" i="54"/>
  <c r="G113" i="54"/>
  <c r="C112" i="54"/>
  <c r="K111" i="54"/>
  <c r="K109" i="54" s="1"/>
  <c r="I111" i="54"/>
  <c r="G111" i="54"/>
  <c r="J111" i="54" s="1"/>
  <c r="J109" i="54" s="1"/>
  <c r="C111" i="54"/>
  <c r="G110" i="54"/>
  <c r="K108" i="54"/>
  <c r="I108" i="54"/>
  <c r="L108" i="54" s="1"/>
  <c r="G108" i="54"/>
  <c r="J108" i="54" s="1"/>
  <c r="M108" i="54" s="1"/>
  <c r="K107" i="54"/>
  <c r="I107" i="54"/>
  <c r="G107" i="54"/>
  <c r="J107" i="54" s="1"/>
  <c r="K104" i="54"/>
  <c r="K103" i="54" s="1"/>
  <c r="I104" i="54"/>
  <c r="I103" i="54" s="1"/>
  <c r="G104" i="54"/>
  <c r="J104" i="54" s="1"/>
  <c r="C104" i="54"/>
  <c r="F103" i="54"/>
  <c r="E103" i="54"/>
  <c r="D103" i="54"/>
  <c r="D143" i="54" s="1"/>
  <c r="M102" i="54"/>
  <c r="I102" i="54"/>
  <c r="G102" i="54"/>
  <c r="G101" i="54"/>
  <c r="M100" i="54"/>
  <c r="I100" i="54"/>
  <c r="G100" i="54"/>
  <c r="G99" i="54"/>
  <c r="G98" i="54"/>
  <c r="G97" i="54"/>
  <c r="G96" i="54"/>
  <c r="G95" i="54"/>
  <c r="G94" i="54"/>
  <c r="G93" i="54"/>
  <c r="C92" i="54"/>
  <c r="I91" i="54"/>
  <c r="I86" i="54" s="1"/>
  <c r="G91" i="54"/>
  <c r="C91" i="54"/>
  <c r="G90" i="54"/>
  <c r="G89" i="54"/>
  <c r="G88" i="54"/>
  <c r="G87" i="54"/>
  <c r="I85" i="54"/>
  <c r="I81" i="54" s="1"/>
  <c r="C85" i="54"/>
  <c r="G84" i="54"/>
  <c r="G83" i="54"/>
  <c r="M80" i="54"/>
  <c r="M76" i="54" s="1"/>
  <c r="I80" i="54"/>
  <c r="I76" i="54" s="1"/>
  <c r="G80" i="54"/>
  <c r="G79" i="54"/>
  <c r="F78" i="54"/>
  <c r="G78" i="54" s="1"/>
  <c r="F77" i="54"/>
  <c r="G77" i="54" s="1"/>
  <c r="C76" i="54"/>
  <c r="M75" i="54"/>
  <c r="I75" i="54"/>
  <c r="G75" i="54"/>
  <c r="M74" i="54"/>
  <c r="I74" i="54"/>
  <c r="G74" i="54"/>
  <c r="G72" i="54"/>
  <c r="G71" i="54"/>
  <c r="K70" i="54"/>
  <c r="F70" i="54"/>
  <c r="M69" i="54"/>
  <c r="I69" i="54"/>
  <c r="G69" i="54"/>
  <c r="M68" i="54"/>
  <c r="I68" i="54"/>
  <c r="G68" i="54"/>
  <c r="M67" i="54"/>
  <c r="I67" i="54"/>
  <c r="G67" i="54"/>
  <c r="G66" i="54"/>
  <c r="G65" i="54"/>
  <c r="F64" i="54"/>
  <c r="G62" i="54"/>
  <c r="G61" i="54"/>
  <c r="G60" i="54"/>
  <c r="G59" i="54"/>
  <c r="G58" i="54"/>
  <c r="G57" i="54"/>
  <c r="G56" i="54"/>
  <c r="G55" i="54"/>
  <c r="G54" i="54"/>
  <c r="G53" i="54"/>
  <c r="G52" i="54"/>
  <c r="G51" i="54"/>
  <c r="F50" i="54"/>
  <c r="G50" i="54" s="1"/>
  <c r="M49" i="54"/>
  <c r="I49" i="54"/>
  <c r="G49" i="54"/>
  <c r="M48" i="54"/>
  <c r="I48" i="54"/>
  <c r="G48" i="54"/>
  <c r="M47" i="54"/>
  <c r="I47" i="54"/>
  <c r="G47" i="54"/>
  <c r="G46" i="54"/>
  <c r="G45" i="54"/>
  <c r="L43" i="54"/>
  <c r="F44" i="54"/>
  <c r="G44" i="54" s="1"/>
  <c r="C44" i="54"/>
  <c r="G43" i="54"/>
  <c r="C43" i="54"/>
  <c r="G42" i="54"/>
  <c r="G41" i="54"/>
  <c r="F40" i="54"/>
  <c r="G40" i="54" s="1"/>
  <c r="M35" i="54"/>
  <c r="I39" i="54"/>
  <c r="I35" i="54" s="1"/>
  <c r="G39" i="54"/>
  <c r="C39" i="54"/>
  <c r="G38" i="54"/>
  <c r="G37" i="54"/>
  <c r="G36" i="54"/>
  <c r="F35" i="54"/>
  <c r="M29" i="54"/>
  <c r="I34" i="54"/>
  <c r="I29" i="54" s="1"/>
  <c r="G34" i="54"/>
  <c r="C34" i="54"/>
  <c r="G33" i="54"/>
  <c r="G32" i="54"/>
  <c r="G30" i="54"/>
  <c r="F29" i="54"/>
  <c r="G29" i="54" s="1"/>
  <c r="M28" i="54"/>
  <c r="I28" i="54"/>
  <c r="G28" i="54"/>
  <c r="M27" i="54"/>
  <c r="I27" i="54"/>
  <c r="G27" i="54"/>
  <c r="G26" i="54"/>
  <c r="M25" i="54"/>
  <c r="I25" i="54"/>
  <c r="G25" i="54"/>
  <c r="F23" i="54"/>
  <c r="G23" i="54" s="1"/>
  <c r="G22" i="54"/>
  <c r="M21" i="54"/>
  <c r="K21" i="54"/>
  <c r="I21" i="54"/>
  <c r="F21" i="54"/>
  <c r="G21" i="54" s="1"/>
  <c r="M15" i="54"/>
  <c r="I15" i="54"/>
  <c r="C20" i="54"/>
  <c r="G19" i="54"/>
  <c r="G18" i="54"/>
  <c r="G17" i="54"/>
  <c r="G16" i="54"/>
  <c r="I70" i="54" l="1"/>
  <c r="C143" i="54"/>
  <c r="I92" i="54"/>
  <c r="K105" i="54"/>
  <c r="K112" i="54"/>
  <c r="I63" i="54"/>
  <c r="M92" i="54"/>
  <c r="I112" i="54"/>
  <c r="M44" i="54"/>
  <c r="M63" i="54"/>
  <c r="L111" i="54"/>
  <c r="L109" i="54" s="1"/>
  <c r="I109" i="54"/>
  <c r="J105" i="54"/>
  <c r="J112" i="54"/>
  <c r="L107" i="54"/>
  <c r="L105" i="54" s="1"/>
  <c r="I105" i="54"/>
  <c r="E143" i="54"/>
  <c r="M70" i="54"/>
  <c r="F76" i="54"/>
  <c r="G76" i="54" s="1"/>
  <c r="G142" i="54"/>
  <c r="F137" i="54"/>
  <c r="G137" i="54" s="1"/>
  <c r="G15" i="54"/>
  <c r="I23" i="54"/>
  <c r="M23" i="54"/>
  <c r="I44" i="54"/>
  <c r="L40" i="54"/>
  <c r="L35" i="54" s="1"/>
  <c r="L29" i="54" s="1"/>
  <c r="L23" i="54" s="1"/>
  <c r="L21" i="54"/>
  <c r="G86" i="54"/>
  <c r="G70" i="54"/>
  <c r="G132" i="54"/>
  <c r="G112" i="54"/>
  <c r="G109" i="54"/>
  <c r="G103" i="54"/>
  <c r="G81" i="54"/>
  <c r="L104" i="54"/>
  <c r="L103" i="54" s="1"/>
  <c r="L137" i="54"/>
  <c r="G120" i="54"/>
  <c r="M111" i="54"/>
  <c r="M109" i="54" s="1"/>
  <c r="G35" i="54"/>
  <c r="G64" i="54"/>
  <c r="F63" i="54"/>
  <c r="G63" i="54" s="1"/>
  <c r="M137" i="54"/>
  <c r="M104" i="54"/>
  <c r="M103" i="54" s="1"/>
  <c r="J103" i="54"/>
  <c r="M107" i="54"/>
  <c r="M105" i="54" s="1"/>
  <c r="M122" i="54"/>
  <c r="M120" i="54" s="1"/>
  <c r="G92" i="54"/>
  <c r="L118" i="54"/>
  <c r="L112" i="54" s="1"/>
  <c r="G106" i="54"/>
  <c r="G105" i="54"/>
  <c r="M118" i="54"/>
  <c r="M112" i="54" s="1"/>
  <c r="L122" i="54"/>
  <c r="L120" i="54" s="1"/>
  <c r="K143" i="54" l="1"/>
  <c r="M143" i="54"/>
  <c r="F143" i="54"/>
  <c r="L15" i="54"/>
  <c r="L102" i="54"/>
  <c r="L101" i="54" s="1"/>
  <c r="L100" i="54" s="1"/>
  <c r="J102" i="54"/>
  <c r="J101" i="54" s="1"/>
  <c r="J100" i="54" s="1"/>
  <c r="I143" i="54"/>
  <c r="G143" i="54" l="1"/>
  <c r="L92" i="54"/>
  <c r="L91" i="54" s="1"/>
  <c r="L86" i="54" s="1"/>
  <c r="L85" i="54" s="1"/>
  <c r="L81" i="54" s="1"/>
  <c r="L80" i="54" s="1"/>
  <c r="L76" i="54" s="1"/>
  <c r="J92" i="54"/>
  <c r="J91" i="54" s="1"/>
  <c r="J86" i="54" s="1"/>
  <c r="J85" i="54" s="1"/>
  <c r="J81" i="54" s="1"/>
  <c r="J80" i="54" s="1"/>
  <c r="J79" i="54" s="1"/>
  <c r="J76" i="54" s="1"/>
  <c r="J75" i="54" s="1"/>
  <c r="J74" i="54" s="1"/>
  <c r="J70" i="54" s="1"/>
  <c r="J69" i="54" s="1"/>
  <c r="J68" i="54" s="1"/>
  <c r="J67" i="54" s="1"/>
  <c r="J63" i="54" s="1"/>
  <c r="J62" i="54" s="1"/>
  <c r="J61" i="54" s="1"/>
  <c r="J50" i="54" s="1"/>
  <c r="J49" i="54" s="1"/>
  <c r="J48" i="54" s="1"/>
  <c r="J47" i="54" s="1"/>
  <c r="J46" i="54" s="1"/>
  <c r="J44" i="54" s="1"/>
  <c r="J43" i="54" s="1"/>
  <c r="J40" i="54" s="1"/>
  <c r="J39" i="54" s="1"/>
  <c r="J35" i="54" s="1"/>
  <c r="J34" i="54" s="1"/>
  <c r="J29" i="54" s="1"/>
  <c r="J28" i="54" s="1"/>
  <c r="J27" i="54" s="1"/>
  <c r="J26" i="54" s="1"/>
  <c r="J25" i="54" s="1"/>
  <c r="J23" i="54" s="1"/>
  <c r="J22" i="54" s="1"/>
  <c r="J21" i="54" s="1"/>
  <c r="J20" i="54" s="1"/>
  <c r="J15" i="54" s="1"/>
  <c r="J143" i="54" s="1"/>
  <c r="L70" i="54"/>
  <c r="L69" i="54" s="1"/>
  <c r="L68" i="54" s="1"/>
  <c r="L67" i="54" s="1"/>
  <c r="L63" i="54" s="1"/>
  <c r="L143" i="54" l="1"/>
</calcChain>
</file>

<file path=xl/sharedStrings.xml><?xml version="1.0" encoding="utf-8"?>
<sst xmlns="http://schemas.openxmlformats.org/spreadsheetml/2006/main" count="152" uniqueCount="105">
  <si>
    <t>N п/п</t>
  </si>
  <si>
    <t>Наименование муниципальных образований (районы, округа), охотничьих угодий, иных территорий</t>
  </si>
  <si>
    <t>Площадь категорий среды обитания охотничьих ресурсов охотничьего угодья, иной территории на которую определялась численность вида охотничьих ресурсов, тыс. га</t>
  </si>
  <si>
    <t>Численность охотничьих ресурсов, от которой устанавливалась квота (объём) добычи, особей</t>
  </si>
  <si>
    <t>Предстоящий год</t>
  </si>
  <si>
    <t>Устанавливаемая квота добычи, особей</t>
  </si>
  <si>
    <t>Всего</t>
  </si>
  <si>
    <t>в % от численности</t>
  </si>
  <si>
    <t>в том числе:</t>
  </si>
  <si>
    <t>в том числе для КМНС, особей</t>
  </si>
  <si>
    <t>взрослые животные (старше 1 года)</t>
  </si>
  <si>
    <t>до 1 года</t>
  </si>
  <si>
    <t>самцы во время гона</t>
  </si>
  <si>
    <t>самцы с неокостеневшими рогами (пантами)</t>
  </si>
  <si>
    <t>самцы кабарги</t>
  </si>
  <si>
    <t>без разделения по половому признаку</t>
  </si>
  <si>
    <t>Ардатовский муниципальный район</t>
  </si>
  <si>
    <t>Мордовская республиканская общественно-спортивная организация "Общество охотников и рыболовов"</t>
  </si>
  <si>
    <t>Общество с ограниченной ответственностью "Опытное охотничье-рыболовное хозяйство "Ардатовское"</t>
  </si>
  <si>
    <t>Сельскохозяйственный потребительский обслуживающий кооператив "Большие Поляны"</t>
  </si>
  <si>
    <t>Республиканская общественная организация "Мордовский клуб охотников и рыболовов "Перелески"</t>
  </si>
  <si>
    <t>Общедоступные охотничьи угодья</t>
  </si>
  <si>
    <t>Атюрьевский муниципальный район:</t>
  </si>
  <si>
    <t>Атяшевский муниципальный район:</t>
  </si>
  <si>
    <t>Большеберезниковский муниципальный район:</t>
  </si>
  <si>
    <t>Мордовская республиканская общественная организация "Клуб охотников и рыболовов "Медведь"</t>
  </si>
  <si>
    <t>Мордовская республиканская общественно-спортивная организация "Клуб охотников и рыболовов"</t>
  </si>
  <si>
    <t>Общественная организация Республики Мордовия "Охото-рыболовный клуб "ИНЕРКА"</t>
  </si>
  <si>
    <t>Большеигнатовский муниципальный район:</t>
  </si>
  <si>
    <t>Общественная организация "Общество охотников - работников лесного хозяйства и лесной промышленности "Лесовод" Ардатовского района Республики Мордовия</t>
  </si>
  <si>
    <t>Мордовская республиканская общественная организация "Клуб охотников и рыболовов "Дружба"</t>
  </si>
  <si>
    <t>Общество с ограниченной ответственностью "Наука-Сервис С"</t>
  </si>
  <si>
    <t>Дубенский муниципальный район:</t>
  </si>
  <si>
    <t>Мордовская республиканская общественная организация "Клуб правильной охоты "Присурье"</t>
  </si>
  <si>
    <t>Республиканская общественная организация "Мордовский клуб охотников и рыболовов "Хантер"</t>
  </si>
  <si>
    <t>Ельниковский муниципальный район:</t>
  </si>
  <si>
    <t>Зубово-Полянский муниципальный район:</t>
  </si>
  <si>
    <t>Общество с ограниченной ответственностью "Строитель"</t>
  </si>
  <si>
    <t>Мордовская республиканская общественная организация "Охото-рыболовное содружество "Ирбис"</t>
  </si>
  <si>
    <t>Общество с ограниченной ответственностью "Охотничий Клубъ"</t>
  </si>
  <si>
    <t>ООО "Промкомбинат"</t>
  </si>
  <si>
    <t>Инсарский муниципальный район:</t>
  </si>
  <si>
    <t>Инсарская районная общественная организация Республики Мордовия "Клуб правильной охоты "ИССА"</t>
  </si>
  <si>
    <t>Ичалковский муниципальный район:</t>
  </si>
  <si>
    <t>Ичалковская районная общественная организация охотников и рыболовов Республики Мордовия "Язовка"</t>
  </si>
  <si>
    <t>Кадошкинский муниципальный район:</t>
  </si>
  <si>
    <t>Кочкуровский муниципальный район:</t>
  </si>
  <si>
    <t>Мордовская республиканская общественная организация Общество Охотников "Кречет"</t>
  </si>
  <si>
    <t>Ковылкинский муниципальный район:</t>
  </si>
  <si>
    <t>Краснослободский муниципальный район:</t>
  </si>
  <si>
    <t>Краснослободская районная общественная организация Республики Мордовия "Общество охотников и рыболовов "Рысь"</t>
  </si>
  <si>
    <t>Общество с ограниченной ответственностью "Рыболовно-охотничий клуб "Беркут"</t>
  </si>
  <si>
    <t>Общественная организация охотников и рыболовов "Возрождение" Краснослободского района Республики Мордовия</t>
  </si>
  <si>
    <t>Общество с ограниченной ответственностью Спортивная база "Авгура"</t>
  </si>
  <si>
    <t>Лямбирский муниципальный район:</t>
  </si>
  <si>
    <t>Ромодановский муниципальный район:</t>
  </si>
  <si>
    <t>Рузаевский муниципальный район:</t>
  </si>
  <si>
    <t>Старошайговский муниципальный район:</t>
  </si>
  <si>
    <t>ООО "Просторы"</t>
  </si>
  <si>
    <t>Общественная организация охотников Старошайговского района Республики Мордовия "Сокол"</t>
  </si>
  <si>
    <t>Общественная организация Республики Мордовия "Охотничий рыболовный клуб "Верхняя верчинка"</t>
  </si>
  <si>
    <t>Теньгушевский муниципальный район:</t>
  </si>
  <si>
    <t>Темниковский муниципальный район:</t>
  </si>
  <si>
    <t>ИП Авдюков Сергей Алексеевич</t>
  </si>
  <si>
    <t>Первичная профсоюзная организация Российского профессионального союза работников атомной энергетики и промышленности в "РФЯЦ-ВНИИЭФ"</t>
  </si>
  <si>
    <t>ООО "Подсобное хозяйство"</t>
  </si>
  <si>
    <t>Торбеевский муниципальный район:</t>
  </si>
  <si>
    <t>Общественная организация "Клуб правильной охоты "Вепрь" Республики Мордовия</t>
  </si>
  <si>
    <t>Чамзинский муниципальный район:</t>
  </si>
  <si>
    <t>Мордовская региональная общественная организация охотников и рыболовов "Очаг"</t>
  </si>
  <si>
    <t>Общедоступные охотничьи угодья городского округа Саранск</t>
  </si>
  <si>
    <t>ИТОГО</t>
  </si>
  <si>
    <t>Республика Мордовия</t>
  </si>
  <si>
    <t xml:space="preserve">Субъект Российской Федерации </t>
  </si>
  <si>
    <t xml:space="preserve">Вид охотничьих ресурсов </t>
  </si>
  <si>
    <t>ООО "Клен"</t>
  </si>
  <si>
    <t>ООО "Альянс Сервис"</t>
  </si>
  <si>
    <t>Общество с ограниченной ответственностью "Владис"</t>
  </si>
  <si>
    <t>Общество с ограниченной ответственностью "Кристалл М"</t>
  </si>
  <si>
    <t xml:space="preserve">Общество с ограниченной ответственностью "Кочкуровское общество охотников и рыболовов "Сура" </t>
  </si>
  <si>
    <t xml:space="preserve">ООО "ВОСХОД" </t>
  </si>
  <si>
    <t>ООО "Клуб охотников МАРАЛ"</t>
  </si>
  <si>
    <t>Крестьянское (фермерское) хозяйство Шерняев Александр Григорьевич (участок А)</t>
  </si>
  <si>
    <t>Крестьянское (фермерское) хозяйство Шерняев Александр Григорьевич (участок Б)</t>
  </si>
  <si>
    <t>Общественная организация охотников и рыболовов "Мещерский край" Темниковского района Республики Мордовия (участок А)</t>
  </si>
  <si>
    <t>Общественная организация охотников и рыболовов "Мещерский край" Темниковского района Республики Мордовия (участок Б)</t>
  </si>
  <si>
    <t>ООО ООРХ"Зубовское"</t>
  </si>
  <si>
    <t>ООО "Торговый Дом "Новотроицкий"</t>
  </si>
  <si>
    <t>Косуля сибирская</t>
  </si>
  <si>
    <t>Общедоступные охотничьи угодья (участок А)</t>
  </si>
  <si>
    <t>Общедоступные охотничьи угодья (участок Б)</t>
  </si>
  <si>
    <t>Общедоступные охотничьи угодья (участок В)</t>
  </si>
  <si>
    <t>Общедоступные охотничьи угодья (участок Г)</t>
  </si>
  <si>
    <t>ООО "УК Драйф"</t>
  </si>
  <si>
    <t>Мордовская республиканская общественно-спортивная организация "Общество охотников и рыболовов" (участок А)</t>
  </si>
  <si>
    <t>Мордовская республиканская общественно-спортивная организация "Общество охотников и рыболовов" (участок Б)</t>
  </si>
  <si>
    <t>Общественная организация Краснослободское общество охотников и рыболовов Республики Мордовия "Следопыт" (участок А)</t>
  </si>
  <si>
    <t>Общественная организация Краснослободское общество охотников и рыболовов Республики Мордовия "Следопыт" (участок Б)</t>
  </si>
  <si>
    <t>ООО ООРМ "Общество охотников "Энергетик"</t>
  </si>
  <si>
    <t>ООО "Вышинский док" (участок А)</t>
  </si>
  <si>
    <t>ООО "Вышинский док" (участок Б)</t>
  </si>
  <si>
    <t xml:space="preserve">Проект квот добычи охотничьих ресурсов
на период с 1 августа 2023 г. по 1 августа 2024 г.
</t>
  </si>
  <si>
    <t>2023 - 2024 г.</t>
  </si>
  <si>
    <t>2024 - 2025 г.</t>
  </si>
  <si>
    <t>ООО "УК Драйф" уч.Б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</si>
</sst>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3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5" fontId="7" fillId="0" borderId="1" xfId="0" applyNumberFormat="1" applyFont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2" fontId="0" fillId="0" borderId="0" xfId="0" applyNumberFormat="1"/>
    <xf numFmtId="2" fontId="3" fillId="0" borderId="1" xfId="0" applyNumberFormat="1" applyFont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 applyProtection="1">
      <alignment horizontal="left" vertical="center" wrapText="1"/>
      <protection locked="0"/>
    </xf>
    <xf numFmtId="164" fontId="3" fillId="6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2" fontId="3" fillId="0" borderId="1" xfId="0" applyNumberFormat="1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M143"/>
  <sheetViews>
    <sheetView tabSelected="1" topLeftCell="A7" zoomScale="70" zoomScaleNormal="70" workbookViewId="0">
      <pane ySplit="7" topLeftCell="A131" activePane="bottomLeft" state="frozen"/>
      <selection activeCell="A7" sqref="A7"/>
      <selection pane="bottomLeft" activeCell="I140" sqref="I140"/>
    </sheetView>
  </sheetViews>
  <sheetFormatPr defaultRowHeight="15" x14ac:dyDescent="0.25"/>
  <cols>
    <col min="1" max="1" width="4.5703125" customWidth="1"/>
    <col min="2" max="2" width="34.42578125" customWidth="1"/>
    <col min="3" max="3" width="12.85546875" customWidth="1"/>
    <col min="6" max="6" width="4.140625" customWidth="1"/>
    <col min="7" max="7" width="6" style="33" customWidth="1"/>
    <col min="8" max="8" width="8.5703125" bestFit="1" customWidth="1"/>
    <col min="9" max="9" width="6.85546875" bestFit="1" customWidth="1"/>
    <col min="10" max="10" width="6" bestFit="1" customWidth="1"/>
    <col min="11" max="11" width="3.5703125" bestFit="1" customWidth="1"/>
    <col min="12" max="13" width="6" bestFit="1" customWidth="1"/>
  </cols>
  <sheetData>
    <row r="2" spans="1:13" ht="15" customHeight="1" x14ac:dyDescent="0.25">
      <c r="B2" s="44" t="s">
        <v>101</v>
      </c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3" ht="15" customHeight="1" x14ac:dyDescent="0.25"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</row>
    <row r="4" spans="1:13" ht="15" customHeight="1" x14ac:dyDescent="0.25"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</row>
    <row r="6" spans="1:13" ht="15.75" x14ac:dyDescent="0.25">
      <c r="B6" s="17" t="s">
        <v>73</v>
      </c>
      <c r="C6" s="45" t="s">
        <v>72</v>
      </c>
      <c r="D6" s="45"/>
      <c r="E6" s="45"/>
    </row>
    <row r="7" spans="1:13" ht="15.75" x14ac:dyDescent="0.25">
      <c r="B7" s="17" t="s">
        <v>74</v>
      </c>
      <c r="C7" s="46" t="s">
        <v>88</v>
      </c>
      <c r="D7" s="46"/>
      <c r="E7" s="46"/>
    </row>
    <row r="9" spans="1:13" s="1" customFormat="1" ht="38.25" customHeight="1" x14ac:dyDescent="0.25">
      <c r="A9" s="47" t="s">
        <v>0</v>
      </c>
      <c r="B9" s="48" t="s">
        <v>1</v>
      </c>
      <c r="C9" s="48" t="s">
        <v>2</v>
      </c>
      <c r="D9" s="48" t="s">
        <v>3</v>
      </c>
      <c r="E9" s="48"/>
      <c r="F9" s="48" t="s">
        <v>4</v>
      </c>
      <c r="G9" s="48"/>
      <c r="H9" s="48"/>
      <c r="I9" s="48"/>
      <c r="J9" s="48"/>
      <c r="K9" s="48"/>
      <c r="L9" s="48"/>
      <c r="M9" s="48"/>
    </row>
    <row r="10" spans="1:13" ht="66" customHeight="1" x14ac:dyDescent="0.25">
      <c r="A10" s="47"/>
      <c r="B10" s="48"/>
      <c r="C10" s="48"/>
      <c r="D10" s="48"/>
      <c r="E10" s="48"/>
      <c r="F10" s="48" t="s">
        <v>5</v>
      </c>
      <c r="G10" s="48"/>
      <c r="H10" s="48"/>
      <c r="I10" s="48"/>
      <c r="J10" s="48"/>
      <c r="K10" s="48"/>
      <c r="L10" s="48"/>
      <c r="M10" s="48"/>
    </row>
    <row r="11" spans="1:13" ht="63.75" customHeight="1" x14ac:dyDescent="0.25">
      <c r="A11" s="47"/>
      <c r="B11" s="48"/>
      <c r="C11" s="48"/>
      <c r="D11" s="48" t="s">
        <v>102</v>
      </c>
      <c r="E11" s="48" t="s">
        <v>103</v>
      </c>
      <c r="F11" s="49" t="s">
        <v>6</v>
      </c>
      <c r="G11" s="50" t="s">
        <v>7</v>
      </c>
      <c r="H11" s="48" t="s">
        <v>9</v>
      </c>
      <c r="I11" s="48" t="s">
        <v>8</v>
      </c>
      <c r="J11" s="48"/>
      <c r="K11" s="48"/>
      <c r="L11" s="48"/>
      <c r="M11" s="48"/>
    </row>
    <row r="12" spans="1:13" ht="30" customHeight="1" x14ac:dyDescent="0.25">
      <c r="A12" s="47"/>
      <c r="B12" s="48"/>
      <c r="C12" s="48"/>
      <c r="D12" s="48"/>
      <c r="E12" s="48"/>
      <c r="F12" s="49"/>
      <c r="G12" s="50"/>
      <c r="H12" s="48"/>
      <c r="I12" s="48" t="s">
        <v>10</v>
      </c>
      <c r="J12" s="48"/>
      <c r="K12" s="48"/>
      <c r="L12" s="48"/>
      <c r="M12" s="51" t="s">
        <v>11</v>
      </c>
    </row>
    <row r="13" spans="1:13" ht="152.25" customHeight="1" x14ac:dyDescent="0.25">
      <c r="A13" s="47"/>
      <c r="B13" s="48"/>
      <c r="C13" s="48"/>
      <c r="D13" s="48"/>
      <c r="E13" s="48"/>
      <c r="F13" s="49"/>
      <c r="G13" s="50"/>
      <c r="H13" s="48"/>
      <c r="I13" s="2" t="s">
        <v>12</v>
      </c>
      <c r="J13" s="2" t="s">
        <v>13</v>
      </c>
      <c r="K13" s="2" t="s">
        <v>14</v>
      </c>
      <c r="L13" s="2" t="s">
        <v>15</v>
      </c>
      <c r="M13" s="51"/>
    </row>
    <row r="14" spans="1:13" x14ac:dyDescent="0.25">
      <c r="A14" s="3">
        <v>1</v>
      </c>
      <c r="B14" s="4">
        <v>2</v>
      </c>
      <c r="C14" s="4">
        <v>3</v>
      </c>
      <c r="D14" s="4">
        <v>4</v>
      </c>
      <c r="E14" s="4">
        <v>5</v>
      </c>
      <c r="F14" s="21">
        <v>6</v>
      </c>
      <c r="G14" s="34">
        <v>7</v>
      </c>
      <c r="H14" s="4">
        <v>8</v>
      </c>
      <c r="I14" s="4">
        <v>9</v>
      </c>
      <c r="J14" s="4">
        <v>10</v>
      </c>
      <c r="K14" s="4">
        <v>11</v>
      </c>
      <c r="L14" s="4">
        <v>12</v>
      </c>
      <c r="M14" s="4">
        <v>13</v>
      </c>
    </row>
    <row r="15" spans="1:13" x14ac:dyDescent="0.25">
      <c r="A15" s="7">
        <v>1</v>
      </c>
      <c r="B15" s="8" t="s">
        <v>16</v>
      </c>
      <c r="C15" s="9">
        <v>111.85</v>
      </c>
      <c r="D15" s="10">
        <f>SUM(D16:D20)</f>
        <v>301</v>
      </c>
      <c r="E15" s="10">
        <f>SUM(E16:E20)</f>
        <v>288</v>
      </c>
      <c r="F15" s="28">
        <f>SUM(F16:F20)</f>
        <v>18</v>
      </c>
      <c r="G15" s="12">
        <f t="shared" ref="G15:G46" si="0">IFERROR((100*F15)/E15,0)</f>
        <v>6.25</v>
      </c>
      <c r="H15" s="11"/>
      <c r="I15" s="11">
        <f>SUM(I16:I20)</f>
        <v>0</v>
      </c>
      <c r="J15" s="11">
        <f t="shared" ref="J15:M15" si="1">SUM(J16:J20)</f>
        <v>0</v>
      </c>
      <c r="K15" s="11">
        <f t="shared" si="1"/>
        <v>0</v>
      </c>
      <c r="L15" s="11">
        <f t="shared" si="1"/>
        <v>0</v>
      </c>
      <c r="M15" s="11">
        <f t="shared" si="1"/>
        <v>1</v>
      </c>
    </row>
    <row r="16" spans="1:13" ht="38.25" x14ac:dyDescent="0.25">
      <c r="A16" s="4">
        <v>1</v>
      </c>
      <c r="B16" s="5" t="s">
        <v>18</v>
      </c>
      <c r="C16" s="20">
        <v>6.4740000000000002</v>
      </c>
      <c r="D16" s="38">
        <v>100</v>
      </c>
      <c r="E16" s="38">
        <v>94</v>
      </c>
      <c r="F16" s="29">
        <v>3</v>
      </c>
      <c r="G16" s="25">
        <f t="shared" si="0"/>
        <v>3.1914893617021276</v>
      </c>
      <c r="H16" s="26"/>
      <c r="I16" s="26"/>
      <c r="J16" s="26"/>
      <c r="K16" s="26"/>
      <c r="L16" s="26"/>
      <c r="M16" s="26"/>
    </row>
    <row r="17" spans="1:13" ht="38.25" x14ac:dyDescent="0.25">
      <c r="A17" s="4">
        <v>2</v>
      </c>
      <c r="B17" s="5" t="s">
        <v>19</v>
      </c>
      <c r="C17" s="20">
        <v>4.2380000000000004</v>
      </c>
      <c r="D17" s="38">
        <v>40</v>
      </c>
      <c r="E17" s="38">
        <v>40</v>
      </c>
      <c r="F17" s="29">
        <v>5</v>
      </c>
      <c r="G17" s="25">
        <f t="shared" si="0"/>
        <v>12.5</v>
      </c>
      <c r="H17" s="26"/>
      <c r="I17" s="26"/>
      <c r="J17" s="26"/>
      <c r="K17" s="26"/>
      <c r="L17" s="26"/>
      <c r="M17" s="26"/>
    </row>
    <row r="18" spans="1:13" ht="38.25" x14ac:dyDescent="0.25">
      <c r="A18" s="4">
        <v>3</v>
      </c>
      <c r="B18" s="5" t="s">
        <v>20</v>
      </c>
      <c r="C18" s="20">
        <v>7.43</v>
      </c>
      <c r="D18" s="38">
        <v>65</v>
      </c>
      <c r="E18" s="38">
        <v>53</v>
      </c>
      <c r="F18" s="29">
        <v>5</v>
      </c>
      <c r="G18" s="25">
        <f t="shared" si="0"/>
        <v>9.433962264150944</v>
      </c>
      <c r="H18" s="26"/>
      <c r="I18" s="26"/>
      <c r="J18" s="26"/>
      <c r="K18" s="26"/>
      <c r="L18" s="26"/>
      <c r="M18" s="26"/>
    </row>
    <row r="19" spans="1:13" x14ac:dyDescent="0.25">
      <c r="A19" s="4">
        <v>4</v>
      </c>
      <c r="B19" s="5" t="s">
        <v>76</v>
      </c>
      <c r="C19" s="20">
        <v>25.52</v>
      </c>
      <c r="D19" s="38">
        <v>76</v>
      </c>
      <c r="E19" s="38">
        <v>81</v>
      </c>
      <c r="F19" s="29">
        <v>4</v>
      </c>
      <c r="G19" s="25">
        <f t="shared" si="0"/>
        <v>4.9382716049382713</v>
      </c>
      <c r="H19" s="26"/>
      <c r="I19" s="26"/>
      <c r="J19" s="26"/>
      <c r="K19" s="26"/>
      <c r="L19" s="26"/>
      <c r="M19" s="26"/>
    </row>
    <row r="20" spans="1:13" x14ac:dyDescent="0.25">
      <c r="A20" s="4">
        <v>5</v>
      </c>
      <c r="B20" s="5" t="s">
        <v>21</v>
      </c>
      <c r="C20" s="20">
        <f>C15-C16-C17-C18-C19</f>
        <v>68.188000000000002</v>
      </c>
      <c r="D20" s="38">
        <v>20</v>
      </c>
      <c r="E20" s="36">
        <v>20</v>
      </c>
      <c r="F20" s="29">
        <v>1</v>
      </c>
      <c r="G20" s="25">
        <f t="shared" si="0"/>
        <v>5</v>
      </c>
      <c r="H20" s="26"/>
      <c r="I20" s="24">
        <v>0</v>
      </c>
      <c r="J20" s="24">
        <f t="shared" ref="J20" si="2">SUM(J21:J25)</f>
        <v>0</v>
      </c>
      <c r="K20" s="24">
        <v>0</v>
      </c>
      <c r="L20" s="24">
        <v>0</v>
      </c>
      <c r="M20" s="24">
        <v>1</v>
      </c>
    </row>
    <row r="21" spans="1:13" x14ac:dyDescent="0.25">
      <c r="A21" s="13">
        <v>2</v>
      </c>
      <c r="B21" s="14" t="s">
        <v>22</v>
      </c>
      <c r="C21" s="19">
        <f>C22</f>
        <v>78.209999999999994</v>
      </c>
      <c r="D21" s="15">
        <v>88</v>
      </c>
      <c r="E21" s="15">
        <v>88</v>
      </c>
      <c r="F21" s="30">
        <f>SUM(F22:F22)</f>
        <v>4</v>
      </c>
      <c r="G21" s="12">
        <f t="shared" si="0"/>
        <v>4.5454545454545459</v>
      </c>
      <c r="H21" s="16"/>
      <c r="I21" s="16">
        <f>I22</f>
        <v>0</v>
      </c>
      <c r="J21" s="16">
        <f t="shared" ref="J21:M21" si="3">J22</f>
        <v>0</v>
      </c>
      <c r="K21" s="16">
        <f t="shared" si="3"/>
        <v>0</v>
      </c>
      <c r="L21" s="16">
        <f t="shared" si="3"/>
        <v>3</v>
      </c>
      <c r="M21" s="16">
        <f t="shared" si="3"/>
        <v>1</v>
      </c>
    </row>
    <row r="22" spans="1:13" x14ac:dyDescent="0.25">
      <c r="A22" s="6">
        <v>1</v>
      </c>
      <c r="B22" s="5" t="s">
        <v>21</v>
      </c>
      <c r="C22" s="27">
        <v>78.209999999999994</v>
      </c>
      <c r="D22" s="18">
        <v>88</v>
      </c>
      <c r="E22" s="37">
        <v>88</v>
      </c>
      <c r="F22" s="29">
        <v>4</v>
      </c>
      <c r="G22" s="25">
        <f t="shared" si="0"/>
        <v>4.5454545454545459</v>
      </c>
      <c r="H22" s="4"/>
      <c r="I22" s="24">
        <v>0</v>
      </c>
      <c r="J22" s="24">
        <f t="shared" ref="J22:M23" si="4">SUM(J23:J27)</f>
        <v>0</v>
      </c>
      <c r="K22" s="24">
        <v>0</v>
      </c>
      <c r="L22" s="24">
        <v>3</v>
      </c>
      <c r="M22" s="24">
        <v>1</v>
      </c>
    </row>
    <row r="23" spans="1:13" x14ac:dyDescent="0.25">
      <c r="A23" s="13">
        <v>3</v>
      </c>
      <c r="B23" s="14" t="s">
        <v>23</v>
      </c>
      <c r="C23" s="9">
        <v>101.28</v>
      </c>
      <c r="D23" s="11">
        <f>SUM(D24:D28)</f>
        <v>42</v>
      </c>
      <c r="E23" s="11">
        <f>SUM(E24:E28)</f>
        <v>72</v>
      </c>
      <c r="F23" s="28">
        <f>SUM(F24:F26)</f>
        <v>2</v>
      </c>
      <c r="G23" s="12">
        <f t="shared" si="0"/>
        <v>2.7777777777777777</v>
      </c>
      <c r="H23" s="11"/>
      <c r="I23" s="11">
        <f>SUM(I24:I28)</f>
        <v>0</v>
      </c>
      <c r="J23" s="11">
        <f t="shared" si="4"/>
        <v>0</v>
      </c>
      <c r="K23" s="11">
        <f t="shared" si="4"/>
        <v>0</v>
      </c>
      <c r="L23" s="11">
        <f t="shared" si="4"/>
        <v>0</v>
      </c>
      <c r="M23" s="11">
        <f t="shared" si="4"/>
        <v>0</v>
      </c>
    </row>
    <row r="24" spans="1:13" ht="38.25" x14ac:dyDescent="0.25">
      <c r="A24" s="6">
        <v>1</v>
      </c>
      <c r="B24" s="5" t="s">
        <v>17</v>
      </c>
      <c r="C24" s="20">
        <v>23.337</v>
      </c>
      <c r="D24" s="18">
        <v>34</v>
      </c>
      <c r="E24" s="18">
        <v>64</v>
      </c>
      <c r="F24" s="29">
        <v>2</v>
      </c>
      <c r="G24" s="35">
        <f t="shared" si="0"/>
        <v>3.125</v>
      </c>
      <c r="H24" s="4"/>
      <c r="I24" s="4"/>
      <c r="J24" s="4"/>
      <c r="K24" s="4"/>
      <c r="L24" s="4"/>
      <c r="M24" s="4"/>
    </row>
    <row r="25" spans="1:13" ht="25.5" x14ac:dyDescent="0.25">
      <c r="A25" s="6">
        <v>2</v>
      </c>
      <c r="B25" s="5" t="s">
        <v>89</v>
      </c>
      <c r="C25" s="20">
        <v>62.396000000000001</v>
      </c>
      <c r="D25" s="18">
        <v>2</v>
      </c>
      <c r="E25" s="37">
        <v>2</v>
      </c>
      <c r="F25" s="29">
        <v>0</v>
      </c>
      <c r="G25" s="25">
        <f t="shared" si="0"/>
        <v>0</v>
      </c>
      <c r="H25" s="4"/>
      <c r="I25" s="24">
        <f t="shared" ref="I25:I28" si="5">F25*0.15</f>
        <v>0</v>
      </c>
      <c r="J25" s="24">
        <f t="shared" ref="J25:K29" si="6">SUM(J26:J30)</f>
        <v>0</v>
      </c>
      <c r="K25" s="24">
        <v>0</v>
      </c>
      <c r="L25" s="24">
        <v>0</v>
      </c>
      <c r="M25" s="24">
        <f t="shared" ref="M25:M28" si="7">F25*0.2</f>
        <v>0</v>
      </c>
    </row>
    <row r="26" spans="1:13" ht="31.5" customHeight="1" x14ac:dyDescent="0.25">
      <c r="A26" s="6">
        <v>3</v>
      </c>
      <c r="B26" s="5" t="s">
        <v>90</v>
      </c>
      <c r="C26" s="20">
        <v>6.12</v>
      </c>
      <c r="D26" s="18">
        <v>0</v>
      </c>
      <c r="E26" s="37">
        <v>0</v>
      </c>
      <c r="F26" s="29">
        <v>0</v>
      </c>
      <c r="G26" s="25">
        <f t="shared" si="0"/>
        <v>0</v>
      </c>
      <c r="H26" s="4"/>
      <c r="I26" s="24">
        <v>0</v>
      </c>
      <c r="J26" s="24">
        <f t="shared" si="6"/>
        <v>0</v>
      </c>
      <c r="K26" s="24">
        <v>0</v>
      </c>
      <c r="L26" s="24">
        <v>0</v>
      </c>
      <c r="M26" s="24">
        <v>0</v>
      </c>
    </row>
    <row r="27" spans="1:13" ht="25.5" x14ac:dyDescent="0.25">
      <c r="A27" s="6">
        <v>4</v>
      </c>
      <c r="B27" s="5" t="s">
        <v>91</v>
      </c>
      <c r="C27" s="20">
        <v>8.0820000000000007</v>
      </c>
      <c r="D27" s="18">
        <v>6</v>
      </c>
      <c r="E27" s="37">
        <v>6</v>
      </c>
      <c r="F27" s="29">
        <v>0</v>
      </c>
      <c r="G27" s="25">
        <f t="shared" si="0"/>
        <v>0</v>
      </c>
      <c r="H27" s="4"/>
      <c r="I27" s="24">
        <f t="shared" si="5"/>
        <v>0</v>
      </c>
      <c r="J27" s="24">
        <f t="shared" si="6"/>
        <v>0</v>
      </c>
      <c r="K27" s="24">
        <v>0</v>
      </c>
      <c r="L27" s="24">
        <v>0</v>
      </c>
      <c r="M27" s="24">
        <f t="shared" si="7"/>
        <v>0</v>
      </c>
    </row>
    <row r="28" spans="1:13" ht="25.5" x14ac:dyDescent="0.25">
      <c r="A28" s="6">
        <v>5</v>
      </c>
      <c r="B28" s="5" t="s">
        <v>92</v>
      </c>
      <c r="C28" s="20">
        <v>1.345</v>
      </c>
      <c r="D28" s="18">
        <v>0</v>
      </c>
      <c r="E28" s="37">
        <v>0</v>
      </c>
      <c r="F28" s="29">
        <v>0</v>
      </c>
      <c r="G28" s="25">
        <f t="shared" si="0"/>
        <v>0</v>
      </c>
      <c r="H28" s="4"/>
      <c r="I28" s="24">
        <f t="shared" si="5"/>
        <v>0</v>
      </c>
      <c r="J28" s="24">
        <f t="shared" si="6"/>
        <v>0</v>
      </c>
      <c r="K28" s="24">
        <v>0</v>
      </c>
      <c r="L28" s="24">
        <v>0</v>
      </c>
      <c r="M28" s="24">
        <f t="shared" si="7"/>
        <v>0</v>
      </c>
    </row>
    <row r="29" spans="1:13" ht="25.5" x14ac:dyDescent="0.25">
      <c r="A29" s="13">
        <v>4</v>
      </c>
      <c r="B29" s="14" t="s">
        <v>24</v>
      </c>
      <c r="C29" s="9">
        <v>95.77</v>
      </c>
      <c r="D29" s="10">
        <f>SUM(D30:D34)</f>
        <v>261</v>
      </c>
      <c r="E29" s="10">
        <f>SUM(E30:E34)</f>
        <v>230</v>
      </c>
      <c r="F29" s="28">
        <f>SUM(F30:F34)</f>
        <v>25</v>
      </c>
      <c r="G29" s="12">
        <f t="shared" si="0"/>
        <v>10.869565217391305</v>
      </c>
      <c r="H29" s="11"/>
      <c r="I29" s="11">
        <f>SUM(I30:I34)</f>
        <v>0</v>
      </c>
      <c r="J29" s="11">
        <f t="shared" si="6"/>
        <v>0</v>
      </c>
      <c r="K29" s="11">
        <f t="shared" si="6"/>
        <v>0</v>
      </c>
      <c r="L29" s="11">
        <f t="shared" ref="L25:M29" si="8">SUM(L30:L34)</f>
        <v>2</v>
      </c>
      <c r="M29" s="11">
        <f t="shared" si="8"/>
        <v>1</v>
      </c>
    </row>
    <row r="30" spans="1:13" ht="38.25" x14ac:dyDescent="0.25">
      <c r="A30" s="6">
        <v>1</v>
      </c>
      <c r="B30" s="5" t="s">
        <v>17</v>
      </c>
      <c r="C30" s="20">
        <v>31.876999999999999</v>
      </c>
      <c r="D30" s="18">
        <v>100</v>
      </c>
      <c r="E30" s="37">
        <v>100</v>
      </c>
      <c r="F30" s="29">
        <v>10</v>
      </c>
      <c r="G30" s="25">
        <f t="shared" si="0"/>
        <v>10</v>
      </c>
      <c r="H30" s="4"/>
      <c r="I30" s="4"/>
      <c r="J30" s="4"/>
      <c r="K30" s="4"/>
      <c r="L30" s="4"/>
      <c r="M30" s="4"/>
    </row>
    <row r="31" spans="1:13" ht="38.25" x14ac:dyDescent="0.25">
      <c r="A31" s="6">
        <v>2</v>
      </c>
      <c r="B31" s="5" t="s">
        <v>25</v>
      </c>
      <c r="C31" s="20">
        <v>8.3279999999999994</v>
      </c>
      <c r="D31" s="18">
        <v>42</v>
      </c>
      <c r="E31" s="37">
        <v>0</v>
      </c>
      <c r="F31" s="29">
        <v>5</v>
      </c>
      <c r="G31" s="25">
        <f t="shared" si="0"/>
        <v>0</v>
      </c>
      <c r="H31" s="4"/>
      <c r="I31" s="4"/>
      <c r="J31" s="4"/>
      <c r="K31" s="4"/>
      <c r="L31" s="4"/>
      <c r="M31" s="4"/>
    </row>
    <row r="32" spans="1:13" ht="38.25" x14ac:dyDescent="0.25">
      <c r="A32" s="6">
        <v>3</v>
      </c>
      <c r="B32" s="5" t="s">
        <v>26</v>
      </c>
      <c r="C32" s="20">
        <v>3</v>
      </c>
      <c r="D32" s="18">
        <v>47</v>
      </c>
      <c r="E32" s="18">
        <v>46</v>
      </c>
      <c r="F32" s="29">
        <v>6</v>
      </c>
      <c r="G32" s="25">
        <f t="shared" si="0"/>
        <v>13.043478260869565</v>
      </c>
      <c r="H32" s="4"/>
      <c r="I32" s="4"/>
      <c r="J32" s="4"/>
      <c r="K32" s="4"/>
      <c r="L32" s="4"/>
      <c r="M32" s="4"/>
    </row>
    <row r="33" spans="1:13" ht="25.5" x14ac:dyDescent="0.25">
      <c r="A33" s="6">
        <v>4</v>
      </c>
      <c r="B33" s="5" t="s">
        <v>77</v>
      </c>
      <c r="C33" s="20">
        <v>2.274</v>
      </c>
      <c r="D33" s="18">
        <v>26</v>
      </c>
      <c r="E33" s="18">
        <v>38</v>
      </c>
      <c r="F33" s="29">
        <v>4</v>
      </c>
      <c r="G33" s="35">
        <f t="shared" si="0"/>
        <v>10.526315789473685</v>
      </c>
      <c r="H33" s="4"/>
      <c r="I33" s="4"/>
      <c r="J33" s="4"/>
      <c r="K33" s="4"/>
      <c r="L33" s="4"/>
      <c r="M33" s="4"/>
    </row>
    <row r="34" spans="1:13" x14ac:dyDescent="0.25">
      <c r="A34" s="6">
        <v>5</v>
      </c>
      <c r="B34" s="5" t="s">
        <v>21</v>
      </c>
      <c r="C34" s="20">
        <f>C29-C30-C31-C32-C33</f>
        <v>50.290999999999997</v>
      </c>
      <c r="D34" s="18">
        <v>46</v>
      </c>
      <c r="E34" s="37">
        <v>46</v>
      </c>
      <c r="F34" s="29">
        <v>0</v>
      </c>
      <c r="G34" s="25">
        <f t="shared" si="0"/>
        <v>0</v>
      </c>
      <c r="H34" s="4"/>
      <c r="I34" s="24">
        <f t="shared" ref="I34" si="9">F34*0.15</f>
        <v>0</v>
      </c>
      <c r="J34" s="24">
        <f t="shared" ref="J34" si="10">SUM(J35:J39)</f>
        <v>0</v>
      </c>
      <c r="K34" s="24">
        <v>0</v>
      </c>
      <c r="L34" s="24">
        <v>2</v>
      </c>
      <c r="M34" s="24">
        <v>1</v>
      </c>
    </row>
    <row r="35" spans="1:13" ht="25.5" x14ac:dyDescent="0.25">
      <c r="A35" s="13">
        <v>5</v>
      </c>
      <c r="B35" s="14" t="s">
        <v>28</v>
      </c>
      <c r="C35" s="9">
        <v>79.02</v>
      </c>
      <c r="D35" s="10">
        <f>SUM(D36:D39)</f>
        <v>164</v>
      </c>
      <c r="E35" s="10">
        <f>SUM(E36:E39)</f>
        <v>115</v>
      </c>
      <c r="F35" s="28">
        <f>SUM(F36:F39)</f>
        <v>9</v>
      </c>
      <c r="G35" s="12">
        <f t="shared" si="0"/>
        <v>7.8260869565217392</v>
      </c>
      <c r="H35" s="11"/>
      <c r="I35" s="11">
        <f>SUM(I36:I39)</f>
        <v>0</v>
      </c>
      <c r="J35" s="11">
        <f t="shared" ref="J35:M35" si="11">SUM(J36:J39)</f>
        <v>0</v>
      </c>
      <c r="K35" s="11">
        <f t="shared" si="11"/>
        <v>0</v>
      </c>
      <c r="L35" s="11">
        <f t="shared" si="11"/>
        <v>1</v>
      </c>
      <c r="M35" s="11">
        <f t="shared" si="11"/>
        <v>1</v>
      </c>
    </row>
    <row r="36" spans="1:13" ht="63.75" x14ac:dyDescent="0.25">
      <c r="A36" s="6">
        <v>1</v>
      </c>
      <c r="B36" s="5" t="s">
        <v>29</v>
      </c>
      <c r="C36" s="20">
        <v>9.6579999999999995</v>
      </c>
      <c r="D36" s="18">
        <v>87</v>
      </c>
      <c r="E36" s="18">
        <v>33</v>
      </c>
      <c r="F36" s="29">
        <v>5</v>
      </c>
      <c r="G36" s="25">
        <f t="shared" si="0"/>
        <v>15.151515151515152</v>
      </c>
      <c r="H36" s="4"/>
      <c r="I36" s="4"/>
      <c r="J36" s="4"/>
      <c r="K36" s="4"/>
      <c r="L36" s="4"/>
      <c r="M36" s="4"/>
    </row>
    <row r="37" spans="1:13" ht="38.25" x14ac:dyDescent="0.25">
      <c r="A37" s="6">
        <v>2</v>
      </c>
      <c r="B37" s="5" t="s">
        <v>30</v>
      </c>
      <c r="C37" s="20">
        <v>5.8792299999999997</v>
      </c>
      <c r="D37" s="18">
        <v>23</v>
      </c>
      <c r="E37" s="18">
        <v>31</v>
      </c>
      <c r="F37" s="29">
        <v>0</v>
      </c>
      <c r="G37" s="25">
        <f t="shared" si="0"/>
        <v>0</v>
      </c>
      <c r="H37" s="4"/>
      <c r="I37" s="4"/>
      <c r="J37" s="4"/>
      <c r="K37" s="4"/>
      <c r="L37" s="4"/>
      <c r="M37" s="4"/>
    </row>
    <row r="38" spans="1:13" ht="25.5" x14ac:dyDescent="0.25">
      <c r="A38" s="6">
        <v>3</v>
      </c>
      <c r="B38" s="5" t="s">
        <v>31</v>
      </c>
      <c r="C38" s="20">
        <v>6.7729999999999997</v>
      </c>
      <c r="D38" s="18">
        <v>54</v>
      </c>
      <c r="E38" s="18">
        <v>51</v>
      </c>
      <c r="F38" s="29">
        <v>4</v>
      </c>
      <c r="G38" s="25">
        <f t="shared" si="0"/>
        <v>7.8431372549019605</v>
      </c>
      <c r="H38" s="4"/>
      <c r="I38" s="4"/>
      <c r="J38" s="4"/>
      <c r="K38" s="4"/>
      <c r="L38" s="4"/>
      <c r="M38" s="4"/>
    </row>
    <row r="39" spans="1:13" x14ac:dyDescent="0.25">
      <c r="A39" s="6">
        <v>4</v>
      </c>
      <c r="B39" s="5" t="s">
        <v>21</v>
      </c>
      <c r="C39" s="20">
        <f>C35-C36-C38-C37</f>
        <v>56.709769999999999</v>
      </c>
      <c r="D39" s="18">
        <v>0</v>
      </c>
      <c r="E39" s="37">
        <v>0</v>
      </c>
      <c r="F39" s="29">
        <v>0</v>
      </c>
      <c r="G39" s="25">
        <f t="shared" si="0"/>
        <v>0</v>
      </c>
      <c r="H39" s="4"/>
      <c r="I39" s="24">
        <f t="shared" ref="I39" si="12">F39*0.15</f>
        <v>0</v>
      </c>
      <c r="J39" s="24">
        <f t="shared" ref="J39" si="13">SUM(J40:J44)</f>
        <v>0</v>
      </c>
      <c r="K39" s="24">
        <v>0</v>
      </c>
      <c r="L39" s="24">
        <v>1</v>
      </c>
      <c r="M39" s="24">
        <v>1</v>
      </c>
    </row>
    <row r="40" spans="1:13" x14ac:dyDescent="0.25">
      <c r="A40" s="13">
        <v>6</v>
      </c>
      <c r="B40" s="14" t="s">
        <v>32</v>
      </c>
      <c r="C40" s="9">
        <v>84.09</v>
      </c>
      <c r="D40" s="11">
        <f>SUM(D41:D43)</f>
        <v>234</v>
      </c>
      <c r="E40" s="11">
        <f>SUM(E41:E43)</f>
        <v>224</v>
      </c>
      <c r="F40" s="29">
        <f>SUM(F41:F43)</f>
        <v>23</v>
      </c>
      <c r="G40" s="12">
        <f t="shared" si="0"/>
        <v>10.267857142857142</v>
      </c>
      <c r="H40" s="11"/>
      <c r="I40" s="11">
        <f>SUM(I41:I43)</f>
        <v>0</v>
      </c>
      <c r="J40" s="11">
        <f t="shared" ref="J40:M40" si="14">SUM(J41:J43)</f>
        <v>0</v>
      </c>
      <c r="K40" s="11">
        <f t="shared" si="14"/>
        <v>0</v>
      </c>
      <c r="L40" s="11">
        <f t="shared" si="14"/>
        <v>0</v>
      </c>
      <c r="M40" s="11">
        <f t="shared" si="14"/>
        <v>1</v>
      </c>
    </row>
    <row r="41" spans="1:13" ht="38.25" x14ac:dyDescent="0.25">
      <c r="A41" s="6">
        <v>1</v>
      </c>
      <c r="B41" s="5" t="s">
        <v>33</v>
      </c>
      <c r="C41" s="20">
        <v>21.682300000000001</v>
      </c>
      <c r="D41" s="18">
        <v>123</v>
      </c>
      <c r="E41" s="18">
        <v>119</v>
      </c>
      <c r="F41" s="29">
        <v>10</v>
      </c>
      <c r="G41" s="25">
        <f t="shared" si="0"/>
        <v>8.4033613445378155</v>
      </c>
      <c r="H41" s="4"/>
      <c r="I41" s="4"/>
      <c r="J41" s="4"/>
      <c r="K41" s="4"/>
      <c r="L41" s="4"/>
      <c r="M41" s="4"/>
    </row>
    <row r="42" spans="1:13" ht="38.25" x14ac:dyDescent="0.25">
      <c r="A42" s="6">
        <v>2</v>
      </c>
      <c r="B42" s="5" t="s">
        <v>34</v>
      </c>
      <c r="C42" s="20">
        <v>6.36</v>
      </c>
      <c r="D42" s="18">
        <v>90</v>
      </c>
      <c r="E42" s="18">
        <v>84</v>
      </c>
      <c r="F42" s="29">
        <v>12</v>
      </c>
      <c r="G42" s="25">
        <f t="shared" si="0"/>
        <v>14.285714285714286</v>
      </c>
      <c r="H42" s="4"/>
      <c r="I42" s="4"/>
      <c r="J42" s="4"/>
      <c r="K42" s="4"/>
      <c r="L42" s="4"/>
      <c r="M42" s="4"/>
    </row>
    <row r="43" spans="1:13" x14ac:dyDescent="0.25">
      <c r="A43" s="6">
        <v>3</v>
      </c>
      <c r="B43" s="5" t="s">
        <v>21</v>
      </c>
      <c r="C43" s="20">
        <f>C40-C41-C42</f>
        <v>56.047700000000006</v>
      </c>
      <c r="D43" s="18">
        <v>21</v>
      </c>
      <c r="E43" s="37">
        <v>21</v>
      </c>
      <c r="F43" s="29">
        <v>1</v>
      </c>
      <c r="G43" s="25">
        <f t="shared" si="0"/>
        <v>4.7619047619047619</v>
      </c>
      <c r="H43" s="4"/>
      <c r="I43" s="24">
        <v>0</v>
      </c>
      <c r="J43" s="24">
        <f t="shared" ref="J43:K44" si="15">SUM(J44:J48)</f>
        <v>0</v>
      </c>
      <c r="K43" s="24">
        <v>0</v>
      </c>
      <c r="L43" s="24">
        <f t="shared" ref="L43:M44" si="16">SUM(L44:L48)</f>
        <v>0</v>
      </c>
      <c r="M43" s="24">
        <v>1</v>
      </c>
    </row>
    <row r="44" spans="1:13" x14ac:dyDescent="0.25">
      <c r="A44" s="13">
        <v>7</v>
      </c>
      <c r="B44" s="14" t="s">
        <v>35</v>
      </c>
      <c r="C44" s="9">
        <f>SUM(C45:C49)</f>
        <v>90.504999999999995</v>
      </c>
      <c r="D44" s="11">
        <f>SUM(D45:D49)</f>
        <v>141</v>
      </c>
      <c r="E44" s="11">
        <f>SUM(E45:E49)</f>
        <v>141</v>
      </c>
      <c r="F44" s="28">
        <f>SUM(F45:F46)</f>
        <v>8</v>
      </c>
      <c r="G44" s="12">
        <f t="shared" si="0"/>
        <v>5.6737588652482271</v>
      </c>
      <c r="H44" s="11"/>
      <c r="I44" s="11">
        <f>SUM(I45:I49)</f>
        <v>0</v>
      </c>
      <c r="J44" s="11">
        <f t="shared" si="15"/>
        <v>0</v>
      </c>
      <c r="K44" s="11">
        <f t="shared" si="15"/>
        <v>0</v>
      </c>
      <c r="L44" s="11">
        <f>SUM(L45:L49)</f>
        <v>0</v>
      </c>
      <c r="M44" s="11">
        <f t="shared" si="16"/>
        <v>0</v>
      </c>
    </row>
    <row r="45" spans="1:13" ht="38.25" x14ac:dyDescent="0.25">
      <c r="A45" s="6">
        <v>1</v>
      </c>
      <c r="B45" s="5" t="s">
        <v>17</v>
      </c>
      <c r="C45" s="20">
        <v>33.6</v>
      </c>
      <c r="D45" s="18">
        <v>97</v>
      </c>
      <c r="E45" s="37">
        <v>97</v>
      </c>
      <c r="F45" s="29">
        <v>7</v>
      </c>
      <c r="G45" s="25">
        <f t="shared" si="0"/>
        <v>7.2164948453608249</v>
      </c>
      <c r="H45" s="4"/>
      <c r="I45" s="4"/>
      <c r="J45" s="4"/>
      <c r="K45" s="4"/>
      <c r="L45" s="4"/>
      <c r="M45" s="4"/>
    </row>
    <row r="46" spans="1:13" ht="25.5" x14ac:dyDescent="0.25">
      <c r="A46" s="6">
        <v>2</v>
      </c>
      <c r="B46" s="5" t="s">
        <v>89</v>
      </c>
      <c r="C46" s="20">
        <v>15.272</v>
      </c>
      <c r="D46" s="18">
        <v>17</v>
      </c>
      <c r="E46" s="37">
        <v>17</v>
      </c>
      <c r="F46" s="29">
        <v>1</v>
      </c>
      <c r="G46" s="25">
        <f t="shared" si="0"/>
        <v>5.882352941176471</v>
      </c>
      <c r="H46" s="4"/>
      <c r="I46" s="24">
        <v>0</v>
      </c>
      <c r="J46" s="24">
        <f t="shared" ref="J46:J49" si="17">SUM(J47:J51)</f>
        <v>0</v>
      </c>
      <c r="K46" s="24">
        <v>0</v>
      </c>
      <c r="L46" s="24">
        <v>0</v>
      </c>
      <c r="M46" s="24">
        <v>0</v>
      </c>
    </row>
    <row r="47" spans="1:13" ht="25.5" x14ac:dyDescent="0.25">
      <c r="A47" s="6">
        <v>3</v>
      </c>
      <c r="B47" s="5" t="s">
        <v>90</v>
      </c>
      <c r="C47" s="20">
        <v>29.146000000000001</v>
      </c>
      <c r="D47" s="18">
        <v>12</v>
      </c>
      <c r="E47" s="37">
        <v>12</v>
      </c>
      <c r="F47" s="29">
        <v>0</v>
      </c>
      <c r="G47" s="25">
        <f t="shared" ref="G47:G78" si="18">IFERROR((100*F47)/E47,0)</f>
        <v>0</v>
      </c>
      <c r="H47" s="4"/>
      <c r="I47" s="24">
        <f t="shared" ref="I47:I49" si="19">F47*0.15</f>
        <v>0</v>
      </c>
      <c r="J47" s="24">
        <f t="shared" si="17"/>
        <v>0</v>
      </c>
      <c r="K47" s="24">
        <v>0</v>
      </c>
      <c r="L47" s="24">
        <v>0</v>
      </c>
      <c r="M47" s="24">
        <f t="shared" ref="M47:M49" si="20">F47*0.2</f>
        <v>0</v>
      </c>
    </row>
    <row r="48" spans="1:13" ht="25.5" x14ac:dyDescent="0.25">
      <c r="A48" s="6">
        <v>4</v>
      </c>
      <c r="B48" s="5" t="s">
        <v>91</v>
      </c>
      <c r="C48" s="20">
        <v>10.039999999999999</v>
      </c>
      <c r="D48" s="18">
        <v>8</v>
      </c>
      <c r="E48" s="37">
        <v>8</v>
      </c>
      <c r="F48" s="29">
        <v>0</v>
      </c>
      <c r="G48" s="25">
        <f t="shared" si="18"/>
        <v>0</v>
      </c>
      <c r="H48" s="4"/>
      <c r="I48" s="24">
        <f t="shared" si="19"/>
        <v>0</v>
      </c>
      <c r="J48" s="24">
        <f t="shared" si="17"/>
        <v>0</v>
      </c>
      <c r="K48" s="24">
        <v>0</v>
      </c>
      <c r="L48" s="24">
        <v>0</v>
      </c>
      <c r="M48" s="24">
        <f t="shared" si="20"/>
        <v>0</v>
      </c>
    </row>
    <row r="49" spans="1:13" ht="25.5" x14ac:dyDescent="0.25">
      <c r="A49" s="6">
        <v>5</v>
      </c>
      <c r="B49" s="5" t="s">
        <v>92</v>
      </c>
      <c r="C49" s="20">
        <v>2.4470000000000001</v>
      </c>
      <c r="D49" s="18">
        <v>7</v>
      </c>
      <c r="E49" s="37">
        <v>7</v>
      </c>
      <c r="F49" s="29">
        <v>0</v>
      </c>
      <c r="G49" s="25">
        <f t="shared" si="18"/>
        <v>0</v>
      </c>
      <c r="H49" s="4"/>
      <c r="I49" s="24">
        <f t="shared" si="19"/>
        <v>0</v>
      </c>
      <c r="J49" s="24">
        <f t="shared" si="17"/>
        <v>0</v>
      </c>
      <c r="K49" s="24">
        <v>0</v>
      </c>
      <c r="L49" s="24">
        <v>0</v>
      </c>
      <c r="M49" s="24">
        <f t="shared" si="20"/>
        <v>0</v>
      </c>
    </row>
    <row r="50" spans="1:13" ht="25.5" x14ac:dyDescent="0.25">
      <c r="A50" s="13">
        <v>8</v>
      </c>
      <c r="B50" s="14" t="s">
        <v>36</v>
      </c>
      <c r="C50" s="9">
        <f>C51+C52+C53+C54+C55+C56+C57+C58+C59+C60+C61+C62</f>
        <v>252.82950000000002</v>
      </c>
      <c r="D50" s="11">
        <f>SUM(D51:D62)</f>
        <v>1005</v>
      </c>
      <c r="E50" s="11">
        <f>SUM(E51:E62)</f>
        <v>898</v>
      </c>
      <c r="F50" s="28">
        <f>SUM(F51:F62)</f>
        <v>79</v>
      </c>
      <c r="G50" s="12">
        <f t="shared" si="18"/>
        <v>8.7973273942093542</v>
      </c>
      <c r="H50" s="11"/>
      <c r="I50" s="11">
        <f>SUM(I51:I62)</f>
        <v>0</v>
      </c>
      <c r="J50" s="11">
        <f>SUM(J51:J62)</f>
        <v>0</v>
      </c>
      <c r="K50" s="11">
        <f>SUM(K51:K62)</f>
        <v>0</v>
      </c>
      <c r="L50" s="11">
        <f>SUM(L51:L62)</f>
        <v>6</v>
      </c>
      <c r="M50" s="11">
        <f>SUM(M51:M62)</f>
        <v>2</v>
      </c>
    </row>
    <row r="51" spans="1:13" ht="25.5" x14ac:dyDescent="0.25">
      <c r="A51" s="6">
        <v>1</v>
      </c>
      <c r="B51" s="5" t="s">
        <v>37</v>
      </c>
      <c r="C51" s="20">
        <v>30.950199999999999</v>
      </c>
      <c r="D51" s="18">
        <v>129</v>
      </c>
      <c r="E51" s="18">
        <v>96</v>
      </c>
      <c r="F51" s="29">
        <v>10</v>
      </c>
      <c r="G51" s="25">
        <f t="shared" si="18"/>
        <v>10.416666666666666</v>
      </c>
      <c r="H51" s="4"/>
      <c r="I51" s="4"/>
      <c r="J51" s="4"/>
      <c r="K51" s="4"/>
      <c r="L51" s="4"/>
      <c r="M51" s="4"/>
    </row>
    <row r="52" spans="1:13" ht="38.25" x14ac:dyDescent="0.25">
      <c r="A52" s="6">
        <v>2</v>
      </c>
      <c r="B52" s="5" t="s">
        <v>38</v>
      </c>
      <c r="C52" s="20">
        <v>9.2050000000000001</v>
      </c>
      <c r="D52" s="18">
        <v>181</v>
      </c>
      <c r="E52" s="37">
        <v>181</v>
      </c>
      <c r="F52" s="29">
        <v>12</v>
      </c>
      <c r="G52" s="25">
        <f t="shared" si="18"/>
        <v>6.6298342541436464</v>
      </c>
      <c r="H52" s="4"/>
      <c r="I52" s="4"/>
      <c r="J52" s="4"/>
      <c r="K52" s="4"/>
      <c r="L52" s="4"/>
      <c r="M52" s="4"/>
    </row>
    <row r="53" spans="1:13" ht="25.5" x14ac:dyDescent="0.25">
      <c r="A53" s="6">
        <v>3</v>
      </c>
      <c r="B53" s="5" t="s">
        <v>39</v>
      </c>
      <c r="C53" s="20">
        <v>6.6970000000000001</v>
      </c>
      <c r="D53" s="18">
        <v>68</v>
      </c>
      <c r="E53" s="18">
        <v>57</v>
      </c>
      <c r="F53" s="29">
        <v>6</v>
      </c>
      <c r="G53" s="25">
        <f t="shared" si="18"/>
        <v>10.526315789473685</v>
      </c>
      <c r="H53" s="4"/>
      <c r="I53" s="4"/>
      <c r="J53" s="4"/>
      <c r="K53" s="4"/>
      <c r="L53" s="4"/>
      <c r="M53" s="4"/>
    </row>
    <row r="54" spans="1:13" x14ac:dyDescent="0.25">
      <c r="A54" s="6">
        <v>4</v>
      </c>
      <c r="B54" s="5" t="s">
        <v>99</v>
      </c>
      <c r="C54" s="20">
        <v>6.8680000000000003</v>
      </c>
      <c r="D54" s="18">
        <v>58</v>
      </c>
      <c r="E54" s="18">
        <v>46</v>
      </c>
      <c r="F54" s="29">
        <v>4</v>
      </c>
      <c r="G54" s="25">
        <f t="shared" si="18"/>
        <v>8.695652173913043</v>
      </c>
      <c r="H54" s="4"/>
      <c r="I54" s="4"/>
      <c r="J54" s="4"/>
      <c r="K54" s="4"/>
      <c r="L54" s="4"/>
      <c r="M54" s="4"/>
    </row>
    <row r="55" spans="1:13" ht="14.25" customHeight="1" x14ac:dyDescent="0.25">
      <c r="A55" s="6">
        <v>5</v>
      </c>
      <c r="B55" s="5" t="s">
        <v>100</v>
      </c>
      <c r="C55" s="20">
        <v>19.888999999999999</v>
      </c>
      <c r="D55" s="18">
        <v>63</v>
      </c>
      <c r="E55" s="18">
        <v>72</v>
      </c>
      <c r="F55" s="29">
        <v>5</v>
      </c>
      <c r="G55" s="25">
        <f t="shared" si="18"/>
        <v>6.9444444444444446</v>
      </c>
      <c r="H55" s="4"/>
      <c r="I55" s="4"/>
      <c r="J55" s="4"/>
      <c r="K55" s="4"/>
      <c r="L55" s="4"/>
      <c r="M55" s="4"/>
    </row>
    <row r="56" spans="1:13" ht="38.25" x14ac:dyDescent="0.25">
      <c r="A56" s="6">
        <v>6</v>
      </c>
      <c r="B56" s="5" t="s">
        <v>82</v>
      </c>
      <c r="C56" s="20">
        <v>21.233000000000001</v>
      </c>
      <c r="D56" s="18">
        <v>67</v>
      </c>
      <c r="E56" s="18">
        <v>50</v>
      </c>
      <c r="F56" s="29">
        <v>6</v>
      </c>
      <c r="G56" s="25">
        <f t="shared" si="18"/>
        <v>12</v>
      </c>
      <c r="H56" s="4"/>
      <c r="I56" s="4"/>
      <c r="J56" s="4"/>
      <c r="K56" s="4"/>
      <c r="L56" s="4"/>
      <c r="M56" s="4"/>
    </row>
    <row r="57" spans="1:13" ht="38.25" x14ac:dyDescent="0.25">
      <c r="A57" s="6">
        <v>7</v>
      </c>
      <c r="B57" s="5" t="s">
        <v>83</v>
      </c>
      <c r="C57" s="20">
        <v>11.345000000000001</v>
      </c>
      <c r="D57" s="18">
        <v>36</v>
      </c>
      <c r="E57" s="18">
        <v>35</v>
      </c>
      <c r="F57" s="29">
        <v>4</v>
      </c>
      <c r="G57" s="25">
        <f t="shared" si="18"/>
        <v>11.428571428571429</v>
      </c>
      <c r="H57" s="4"/>
      <c r="I57" s="4"/>
      <c r="J57" s="4"/>
      <c r="K57" s="4"/>
      <c r="L57" s="4"/>
      <c r="M57" s="4"/>
    </row>
    <row r="58" spans="1:13" x14ac:dyDescent="0.25">
      <c r="A58" s="6">
        <v>8</v>
      </c>
      <c r="B58" s="5" t="s">
        <v>40</v>
      </c>
      <c r="C58" s="20">
        <v>8.5403000000000002</v>
      </c>
      <c r="D58" s="18">
        <v>47</v>
      </c>
      <c r="E58" s="18">
        <v>39</v>
      </c>
      <c r="F58" s="29">
        <v>5</v>
      </c>
      <c r="G58" s="35">
        <f t="shared" si="18"/>
        <v>12.820512820512821</v>
      </c>
      <c r="H58" s="4"/>
      <c r="I58" s="4"/>
      <c r="J58" s="4"/>
      <c r="K58" s="4"/>
      <c r="L58" s="4"/>
      <c r="M58" s="4"/>
    </row>
    <row r="59" spans="1:13" x14ac:dyDescent="0.25">
      <c r="A59" s="6">
        <v>9</v>
      </c>
      <c r="B59" s="5" t="s">
        <v>75</v>
      </c>
      <c r="C59" s="20">
        <v>6.5880000000000001</v>
      </c>
      <c r="D59" s="18">
        <v>75</v>
      </c>
      <c r="E59" s="18">
        <v>69</v>
      </c>
      <c r="F59" s="29">
        <v>13</v>
      </c>
      <c r="G59" s="25">
        <f t="shared" si="18"/>
        <v>18.840579710144926</v>
      </c>
      <c r="H59" s="4"/>
      <c r="I59" s="4"/>
      <c r="J59" s="4"/>
      <c r="K59" s="4"/>
      <c r="L59" s="4"/>
      <c r="M59" s="4"/>
    </row>
    <row r="60" spans="1:13" x14ac:dyDescent="0.25">
      <c r="A60" s="6">
        <v>10</v>
      </c>
      <c r="B60" s="5" t="s">
        <v>86</v>
      </c>
      <c r="C60" s="20">
        <v>25.78</v>
      </c>
      <c r="D60" s="18">
        <v>152</v>
      </c>
      <c r="E60" s="18">
        <v>124</v>
      </c>
      <c r="F60" s="29">
        <v>6</v>
      </c>
      <c r="G60" s="25">
        <f t="shared" si="18"/>
        <v>4.838709677419355</v>
      </c>
      <c r="H60" s="4"/>
      <c r="I60" s="4"/>
      <c r="J60" s="4"/>
      <c r="K60" s="4"/>
      <c r="L60" s="4"/>
      <c r="M60" s="4"/>
    </row>
    <row r="61" spans="1:13" ht="25.5" x14ac:dyDescent="0.25">
      <c r="A61" s="6">
        <v>11</v>
      </c>
      <c r="B61" s="5" t="s">
        <v>89</v>
      </c>
      <c r="C61" s="20">
        <v>22.187000000000001</v>
      </c>
      <c r="D61" s="18">
        <v>54</v>
      </c>
      <c r="E61" s="37">
        <v>54</v>
      </c>
      <c r="F61" s="29">
        <v>4</v>
      </c>
      <c r="G61" s="25">
        <f t="shared" si="18"/>
        <v>7.4074074074074074</v>
      </c>
      <c r="H61" s="4"/>
      <c r="I61" s="24">
        <v>0</v>
      </c>
      <c r="J61" s="24">
        <f t="shared" ref="J61:J62" si="21">SUM(J62:J66)</f>
        <v>0</v>
      </c>
      <c r="K61" s="24">
        <v>0</v>
      </c>
      <c r="L61" s="24">
        <v>3</v>
      </c>
      <c r="M61" s="24">
        <v>1</v>
      </c>
    </row>
    <row r="62" spans="1:13" ht="25.5" x14ac:dyDescent="0.25">
      <c r="A62" s="6">
        <v>12</v>
      </c>
      <c r="B62" s="5" t="s">
        <v>92</v>
      </c>
      <c r="C62" s="20">
        <v>83.546999999999997</v>
      </c>
      <c r="D62" s="18">
        <v>75</v>
      </c>
      <c r="E62" s="37">
        <v>75</v>
      </c>
      <c r="F62" s="29">
        <v>4</v>
      </c>
      <c r="G62" s="25">
        <f t="shared" si="18"/>
        <v>5.333333333333333</v>
      </c>
      <c r="H62" s="4"/>
      <c r="I62" s="24">
        <v>0</v>
      </c>
      <c r="J62" s="24">
        <f t="shared" si="21"/>
        <v>0</v>
      </c>
      <c r="K62" s="24">
        <v>0</v>
      </c>
      <c r="L62" s="24">
        <v>3</v>
      </c>
      <c r="M62" s="24">
        <v>1</v>
      </c>
    </row>
    <row r="63" spans="1:13" x14ac:dyDescent="0.25">
      <c r="A63" s="13">
        <v>9</v>
      </c>
      <c r="B63" s="14" t="s">
        <v>41</v>
      </c>
      <c r="C63" s="9">
        <v>91.67</v>
      </c>
      <c r="D63" s="11">
        <f>SUM(D64:D69)</f>
        <v>96</v>
      </c>
      <c r="E63" s="11">
        <f>SUM(E64:E69)</f>
        <v>166</v>
      </c>
      <c r="F63" s="28">
        <f>SUM(F64:F67)</f>
        <v>14</v>
      </c>
      <c r="G63" s="12">
        <f t="shared" si="18"/>
        <v>8.4337349397590362</v>
      </c>
      <c r="H63" s="11"/>
      <c r="I63" s="11">
        <f>SUM(I64:I69)</f>
        <v>0</v>
      </c>
      <c r="J63" s="11">
        <f t="shared" ref="J63:M63" si="22">SUM(J64:J69)</f>
        <v>0</v>
      </c>
      <c r="K63" s="11">
        <f t="shared" si="22"/>
        <v>0</v>
      </c>
      <c r="L63" s="11">
        <f t="shared" si="22"/>
        <v>0</v>
      </c>
      <c r="M63" s="11">
        <f t="shared" si="22"/>
        <v>0</v>
      </c>
    </row>
    <row r="64" spans="1:13" ht="38.25" x14ac:dyDescent="0.25">
      <c r="A64" s="6">
        <v>1</v>
      </c>
      <c r="B64" s="39" t="s">
        <v>17</v>
      </c>
      <c r="C64" s="40">
        <v>32.381999999999998</v>
      </c>
      <c r="D64" s="41">
        <v>10</v>
      </c>
      <c r="E64" s="41">
        <v>37</v>
      </c>
      <c r="F64" s="43">
        <f t="shared" ref="F64:F66" si="23">I64+J64+K64+L64+M64</f>
        <v>0</v>
      </c>
      <c r="G64" s="42">
        <f t="shared" si="18"/>
        <v>0</v>
      </c>
      <c r="H64" s="41"/>
      <c r="I64" s="41"/>
      <c r="J64" s="41"/>
      <c r="K64" s="41"/>
      <c r="L64" s="41"/>
      <c r="M64" s="41"/>
    </row>
    <row r="65" spans="1:13" ht="38.25" x14ac:dyDescent="0.25">
      <c r="A65" s="6">
        <v>2</v>
      </c>
      <c r="B65" s="5" t="s">
        <v>42</v>
      </c>
      <c r="C65" s="20">
        <v>16.747</v>
      </c>
      <c r="D65" s="18">
        <v>79</v>
      </c>
      <c r="E65" s="18">
        <v>87</v>
      </c>
      <c r="F65" s="29">
        <v>8</v>
      </c>
      <c r="G65" s="25">
        <f t="shared" si="18"/>
        <v>9.1954022988505741</v>
      </c>
      <c r="H65" s="4"/>
      <c r="I65" s="4"/>
      <c r="J65" s="4"/>
      <c r="K65" s="4"/>
      <c r="L65" s="4"/>
      <c r="M65" s="4"/>
    </row>
    <row r="66" spans="1:13" x14ac:dyDescent="0.25">
      <c r="A66" s="6">
        <v>3</v>
      </c>
      <c r="B66" s="5" t="s">
        <v>104</v>
      </c>
      <c r="C66" s="20">
        <v>3.3180000000000001</v>
      </c>
      <c r="D66" s="18">
        <v>0</v>
      </c>
      <c r="E66" s="18">
        <v>35</v>
      </c>
      <c r="F66" s="29">
        <v>6</v>
      </c>
      <c r="G66" s="25">
        <f t="shared" si="18"/>
        <v>17.142857142857142</v>
      </c>
      <c r="H66" s="4"/>
      <c r="I66" s="4"/>
      <c r="J66" s="4"/>
      <c r="K66" s="4"/>
      <c r="L66" s="4"/>
      <c r="M66" s="4"/>
    </row>
    <row r="67" spans="1:13" ht="25.5" x14ac:dyDescent="0.25">
      <c r="A67" s="6">
        <v>4</v>
      </c>
      <c r="B67" s="5" t="s">
        <v>89</v>
      </c>
      <c r="C67" s="20">
        <v>12.91</v>
      </c>
      <c r="D67" s="18">
        <v>1</v>
      </c>
      <c r="E67" s="37">
        <v>1</v>
      </c>
      <c r="F67" s="29">
        <v>0</v>
      </c>
      <c r="G67" s="25">
        <f t="shared" si="18"/>
        <v>0</v>
      </c>
      <c r="H67" s="4"/>
      <c r="I67" s="24">
        <f t="shared" ref="I67:I69" si="24">F67*0.15</f>
        <v>0</v>
      </c>
      <c r="J67" s="24">
        <f>SUM(J68:J72)</f>
        <v>0</v>
      </c>
      <c r="K67" s="24">
        <v>0</v>
      </c>
      <c r="L67" s="24">
        <f>SUM(L68:L72)</f>
        <v>0</v>
      </c>
      <c r="M67" s="24">
        <f t="shared" ref="M67:M69" si="25">F67*0.2</f>
        <v>0</v>
      </c>
    </row>
    <row r="68" spans="1:13" ht="25.5" x14ac:dyDescent="0.25">
      <c r="A68" s="6">
        <v>5</v>
      </c>
      <c r="B68" s="5" t="s">
        <v>90</v>
      </c>
      <c r="C68" s="20">
        <v>22.669</v>
      </c>
      <c r="D68" s="18">
        <v>0</v>
      </c>
      <c r="E68" s="37">
        <v>0</v>
      </c>
      <c r="F68" s="29">
        <v>0</v>
      </c>
      <c r="G68" s="25">
        <f t="shared" si="18"/>
        <v>0</v>
      </c>
      <c r="H68" s="4"/>
      <c r="I68" s="24">
        <f t="shared" si="24"/>
        <v>0</v>
      </c>
      <c r="J68" s="24">
        <f>SUM(J69:J73)</f>
        <v>0</v>
      </c>
      <c r="K68" s="24">
        <v>0</v>
      </c>
      <c r="L68" s="24">
        <f>SUM(L69:L73)</f>
        <v>0</v>
      </c>
      <c r="M68" s="24">
        <f t="shared" si="25"/>
        <v>0</v>
      </c>
    </row>
    <row r="69" spans="1:13" ht="25.5" x14ac:dyDescent="0.25">
      <c r="A69" s="6">
        <v>6</v>
      </c>
      <c r="B69" s="5" t="s">
        <v>91</v>
      </c>
      <c r="C69" s="20">
        <v>3.6440000000000001</v>
      </c>
      <c r="D69" s="18">
        <v>6</v>
      </c>
      <c r="E69" s="37">
        <v>6</v>
      </c>
      <c r="F69" s="29">
        <v>0</v>
      </c>
      <c r="G69" s="25">
        <f t="shared" si="18"/>
        <v>0</v>
      </c>
      <c r="H69" s="4"/>
      <c r="I69" s="24">
        <f t="shared" si="24"/>
        <v>0</v>
      </c>
      <c r="J69" s="24">
        <f>SUM(J70:J74)</f>
        <v>0</v>
      </c>
      <c r="K69" s="24">
        <v>0</v>
      </c>
      <c r="L69" s="24">
        <f>SUM(L70:L74)</f>
        <v>0</v>
      </c>
      <c r="M69" s="24">
        <f t="shared" si="25"/>
        <v>0</v>
      </c>
    </row>
    <row r="70" spans="1:13" x14ac:dyDescent="0.25">
      <c r="A70" s="13">
        <v>10</v>
      </c>
      <c r="B70" s="14" t="s">
        <v>43</v>
      </c>
      <c r="C70" s="9">
        <v>80.900000000000006</v>
      </c>
      <c r="D70" s="11">
        <f>SUM(D71:D75)</f>
        <v>156</v>
      </c>
      <c r="E70" s="11">
        <f>SUM(E71:E75)</f>
        <v>168</v>
      </c>
      <c r="F70" s="28">
        <f>SUM(F71:F75)</f>
        <v>13</v>
      </c>
      <c r="G70" s="12">
        <f t="shared" si="18"/>
        <v>7.7380952380952381</v>
      </c>
      <c r="H70" s="11"/>
      <c r="I70" s="11">
        <f>SUM(I71:I75)</f>
        <v>0</v>
      </c>
      <c r="J70" s="11">
        <f>SUM(J71:J75)</f>
        <v>0</v>
      </c>
      <c r="K70" s="11">
        <f>SUM(K71:K75)</f>
        <v>0</v>
      </c>
      <c r="L70" s="11">
        <f>SUM(L71:L75)</f>
        <v>0</v>
      </c>
      <c r="M70" s="11">
        <f>SUM(M71:M75)</f>
        <v>0</v>
      </c>
    </row>
    <row r="71" spans="1:13" ht="51" x14ac:dyDescent="0.25">
      <c r="A71" s="6">
        <v>1</v>
      </c>
      <c r="B71" s="5" t="s">
        <v>94</v>
      </c>
      <c r="C71" s="20">
        <v>35</v>
      </c>
      <c r="D71" s="18">
        <v>83</v>
      </c>
      <c r="E71" s="18">
        <v>85</v>
      </c>
      <c r="F71" s="29">
        <v>4</v>
      </c>
      <c r="G71" s="25">
        <f t="shared" si="18"/>
        <v>4.7058823529411766</v>
      </c>
      <c r="H71" s="4"/>
      <c r="I71" s="4"/>
      <c r="J71" s="4"/>
      <c r="K71" s="4"/>
      <c r="L71" s="4"/>
      <c r="M71" s="4"/>
    </row>
    <row r="72" spans="1:13" ht="38.25" x14ac:dyDescent="0.25">
      <c r="A72" s="6">
        <v>2</v>
      </c>
      <c r="B72" s="5" t="s">
        <v>44</v>
      </c>
      <c r="C72" s="20">
        <v>4.12</v>
      </c>
      <c r="D72" s="18">
        <v>63</v>
      </c>
      <c r="E72" s="18">
        <v>65</v>
      </c>
      <c r="F72" s="29">
        <v>8</v>
      </c>
      <c r="G72" s="25">
        <f t="shared" si="18"/>
        <v>12.307692307692308</v>
      </c>
      <c r="H72" s="4"/>
      <c r="I72" s="4"/>
      <c r="J72" s="4"/>
      <c r="K72" s="4"/>
      <c r="L72" s="4"/>
      <c r="M72" s="4"/>
    </row>
    <row r="73" spans="1:13" ht="25.5" x14ac:dyDescent="0.25">
      <c r="A73" s="6">
        <v>3</v>
      </c>
      <c r="B73" s="5" t="s">
        <v>78</v>
      </c>
      <c r="C73" s="20">
        <v>0.94</v>
      </c>
      <c r="D73" s="18">
        <v>10</v>
      </c>
      <c r="E73" s="18">
        <v>18</v>
      </c>
      <c r="F73" s="29">
        <v>1</v>
      </c>
      <c r="G73" s="35">
        <f t="shared" si="18"/>
        <v>5.5555555555555554</v>
      </c>
      <c r="H73" s="4"/>
      <c r="I73" s="4"/>
      <c r="J73" s="4"/>
      <c r="K73" s="4"/>
      <c r="L73" s="4"/>
      <c r="M73" s="4"/>
    </row>
    <row r="74" spans="1:13" ht="25.5" x14ac:dyDescent="0.25">
      <c r="A74" s="6">
        <v>4</v>
      </c>
      <c r="B74" s="5" t="s">
        <v>89</v>
      </c>
      <c r="C74" s="20">
        <v>29.478999999999999</v>
      </c>
      <c r="D74" s="18">
        <v>0</v>
      </c>
      <c r="E74" s="37">
        <v>0</v>
      </c>
      <c r="F74" s="29">
        <v>0</v>
      </c>
      <c r="G74" s="25">
        <f t="shared" si="18"/>
        <v>0</v>
      </c>
      <c r="H74" s="4"/>
      <c r="I74" s="24">
        <f t="shared" ref="I74:I75" si="26">F74*0.15</f>
        <v>0</v>
      </c>
      <c r="J74" s="24">
        <f t="shared" ref="J74:J75" si="27">SUM(J75:J79)</f>
        <v>0</v>
      </c>
      <c r="K74" s="24">
        <v>0</v>
      </c>
      <c r="L74" s="24"/>
      <c r="M74" s="24">
        <f t="shared" ref="M74:M75" si="28">F74*0.2</f>
        <v>0</v>
      </c>
    </row>
    <row r="75" spans="1:13" ht="30" customHeight="1" x14ac:dyDescent="0.25">
      <c r="A75" s="6">
        <v>5</v>
      </c>
      <c r="B75" s="5" t="s">
        <v>90</v>
      </c>
      <c r="C75" s="20">
        <v>11.361000000000001</v>
      </c>
      <c r="D75" s="18">
        <v>0</v>
      </c>
      <c r="E75" s="37">
        <v>0</v>
      </c>
      <c r="F75" s="29">
        <v>0</v>
      </c>
      <c r="G75" s="25">
        <f t="shared" si="18"/>
        <v>0</v>
      </c>
      <c r="H75" s="4"/>
      <c r="I75" s="24">
        <f t="shared" si="26"/>
        <v>0</v>
      </c>
      <c r="J75" s="24">
        <f t="shared" si="27"/>
        <v>0</v>
      </c>
      <c r="K75" s="24">
        <v>0</v>
      </c>
      <c r="L75" s="24"/>
      <c r="M75" s="24">
        <f t="shared" si="28"/>
        <v>0</v>
      </c>
    </row>
    <row r="76" spans="1:13" ht="30.75" customHeight="1" x14ac:dyDescent="0.25">
      <c r="A76" s="13">
        <v>11</v>
      </c>
      <c r="B76" s="14" t="s">
        <v>45</v>
      </c>
      <c r="C76" s="9">
        <f>SUM(C77:C80)</f>
        <v>52.704999999999998</v>
      </c>
      <c r="D76" s="11">
        <f>SUM(D77:D80)</f>
        <v>57</v>
      </c>
      <c r="E76" s="11">
        <f>SUM(E77:E80)</f>
        <v>103</v>
      </c>
      <c r="F76" s="28">
        <f>SUM(F77:F80)</f>
        <v>4</v>
      </c>
      <c r="G76" s="12">
        <f t="shared" si="18"/>
        <v>3.883495145631068</v>
      </c>
      <c r="H76" s="11"/>
      <c r="I76" s="11">
        <f>SUM(I77:I80)</f>
        <v>0</v>
      </c>
      <c r="J76" s="11">
        <f t="shared" ref="J76:M76" si="29">SUM(J77:J80)</f>
        <v>0</v>
      </c>
      <c r="K76" s="11">
        <f t="shared" si="29"/>
        <v>0</v>
      </c>
      <c r="L76" s="11">
        <f t="shared" si="29"/>
        <v>3</v>
      </c>
      <c r="M76" s="11">
        <f t="shared" si="29"/>
        <v>1</v>
      </c>
    </row>
    <row r="77" spans="1:13" x14ac:dyDescent="0.25">
      <c r="A77" s="6">
        <v>1</v>
      </c>
      <c r="B77" s="5" t="s">
        <v>93</v>
      </c>
      <c r="C77" s="20">
        <v>4.2880000000000003</v>
      </c>
      <c r="D77" s="18">
        <v>0</v>
      </c>
      <c r="E77" s="18">
        <v>46</v>
      </c>
      <c r="F77" s="29">
        <f t="shared" ref="F77:F78" si="30">I77+J77+K77+L77+M77</f>
        <v>0</v>
      </c>
      <c r="G77" s="25">
        <f t="shared" si="18"/>
        <v>0</v>
      </c>
      <c r="H77" s="4"/>
      <c r="I77" s="4"/>
      <c r="J77" s="4"/>
      <c r="K77" s="4"/>
      <c r="L77" s="4"/>
      <c r="M77" s="4"/>
    </row>
    <row r="78" spans="1:13" x14ac:dyDescent="0.25">
      <c r="A78" s="6">
        <v>2</v>
      </c>
      <c r="B78" s="39" t="s">
        <v>93</v>
      </c>
      <c r="C78" s="40">
        <v>1.819</v>
      </c>
      <c r="D78" s="41">
        <v>0</v>
      </c>
      <c r="E78" s="41">
        <v>0</v>
      </c>
      <c r="F78" s="43">
        <f t="shared" si="30"/>
        <v>0</v>
      </c>
      <c r="G78" s="42">
        <f t="shared" si="18"/>
        <v>0</v>
      </c>
      <c r="H78" s="41"/>
      <c r="I78" s="41"/>
      <c r="J78" s="41"/>
      <c r="K78" s="41"/>
      <c r="L78" s="41"/>
      <c r="M78" s="41"/>
    </row>
    <row r="79" spans="1:13" ht="25.5" x14ac:dyDescent="0.25">
      <c r="A79" s="6">
        <v>3</v>
      </c>
      <c r="B79" s="5" t="s">
        <v>89</v>
      </c>
      <c r="C79" s="20">
        <v>2.0289999999999999</v>
      </c>
      <c r="D79" s="18">
        <v>48</v>
      </c>
      <c r="E79" s="37">
        <v>48</v>
      </c>
      <c r="F79" s="29">
        <v>4</v>
      </c>
      <c r="G79" s="25">
        <f t="shared" ref="G79:G110" si="31">IFERROR((100*F79)/E79,0)</f>
        <v>8.3333333333333339</v>
      </c>
      <c r="H79" s="4"/>
      <c r="I79" s="24">
        <v>0</v>
      </c>
      <c r="J79" s="24">
        <f t="shared" ref="J79:J80" si="32">SUM(J80:J84)</f>
        <v>0</v>
      </c>
      <c r="K79" s="24">
        <v>0</v>
      </c>
      <c r="L79" s="24">
        <v>3</v>
      </c>
      <c r="M79" s="24">
        <v>1</v>
      </c>
    </row>
    <row r="80" spans="1:13" ht="27.75" customHeight="1" x14ac:dyDescent="0.25">
      <c r="A80" s="6">
        <v>4</v>
      </c>
      <c r="B80" s="5" t="s">
        <v>90</v>
      </c>
      <c r="C80" s="20">
        <v>44.569000000000003</v>
      </c>
      <c r="D80" s="18">
        <v>9</v>
      </c>
      <c r="E80" s="37">
        <v>9</v>
      </c>
      <c r="F80" s="29">
        <v>0</v>
      </c>
      <c r="G80" s="25">
        <f t="shared" si="31"/>
        <v>0</v>
      </c>
      <c r="H80" s="4"/>
      <c r="I80" s="24">
        <f t="shared" ref="I80" si="33">F80*0.15</f>
        <v>0</v>
      </c>
      <c r="J80" s="24">
        <f t="shared" si="32"/>
        <v>0</v>
      </c>
      <c r="K80" s="24">
        <v>0</v>
      </c>
      <c r="L80" s="24">
        <f t="shared" ref="L80" si="34">SUM(L81:L85)</f>
        <v>0</v>
      </c>
      <c r="M80" s="24">
        <f t="shared" ref="M80" si="35">F80*0.2</f>
        <v>0</v>
      </c>
    </row>
    <row r="81" spans="1:13" x14ac:dyDescent="0.25">
      <c r="A81" s="13">
        <v>12</v>
      </c>
      <c r="B81" s="14" t="s">
        <v>46</v>
      </c>
      <c r="C81" s="9">
        <v>76.745999999999995</v>
      </c>
      <c r="D81" s="11">
        <f>SUM(D82:D85)</f>
        <v>229</v>
      </c>
      <c r="E81" s="11">
        <f>SUM(E82:E85)</f>
        <v>216</v>
      </c>
      <c r="F81" s="28">
        <f>SUM(F82:F85)</f>
        <v>26</v>
      </c>
      <c r="G81" s="12">
        <f t="shared" si="31"/>
        <v>12.037037037037036</v>
      </c>
      <c r="H81" s="11"/>
      <c r="I81" s="11">
        <f>SUM(I82:I85)</f>
        <v>0.15</v>
      </c>
      <c r="J81" s="11">
        <f t="shared" ref="J81:M81" si="36">SUM(J82:J85)</f>
        <v>0</v>
      </c>
      <c r="K81" s="11">
        <f t="shared" si="36"/>
        <v>0</v>
      </c>
      <c r="L81" s="11">
        <f t="shared" si="36"/>
        <v>0</v>
      </c>
      <c r="M81" s="11">
        <f t="shared" si="36"/>
        <v>1</v>
      </c>
    </row>
    <row r="82" spans="1:13" ht="38.25" x14ac:dyDescent="0.25">
      <c r="A82" s="6">
        <v>1</v>
      </c>
      <c r="B82" s="5" t="s">
        <v>47</v>
      </c>
      <c r="C82" s="20">
        <v>2.84</v>
      </c>
      <c r="D82" s="18">
        <v>36</v>
      </c>
      <c r="E82" s="37">
        <v>36</v>
      </c>
      <c r="F82" s="29">
        <v>9</v>
      </c>
      <c r="G82" s="25">
        <f t="shared" si="31"/>
        <v>25</v>
      </c>
      <c r="H82" s="4"/>
      <c r="I82" s="4"/>
      <c r="J82" s="4"/>
      <c r="K82" s="4"/>
      <c r="L82" s="4"/>
      <c r="M82" s="4"/>
    </row>
    <row r="83" spans="1:13" ht="51.75" customHeight="1" x14ac:dyDescent="0.25">
      <c r="A83" s="6">
        <v>2</v>
      </c>
      <c r="B83" s="5" t="s">
        <v>79</v>
      </c>
      <c r="C83" s="20">
        <v>11.241</v>
      </c>
      <c r="D83" s="18">
        <v>95</v>
      </c>
      <c r="E83" s="18">
        <v>96</v>
      </c>
      <c r="F83" s="29">
        <v>8</v>
      </c>
      <c r="G83" s="25">
        <f t="shared" si="31"/>
        <v>8.3333333333333339</v>
      </c>
      <c r="H83" s="4"/>
      <c r="I83" s="4"/>
      <c r="J83" s="4"/>
      <c r="K83" s="4"/>
      <c r="L83" s="4"/>
      <c r="M83" s="4"/>
    </row>
    <row r="84" spans="1:13" ht="38.25" x14ac:dyDescent="0.25">
      <c r="A84" s="6">
        <v>3</v>
      </c>
      <c r="B84" s="5" t="s">
        <v>27</v>
      </c>
      <c r="C84" s="20">
        <v>15.076000000000001</v>
      </c>
      <c r="D84" s="18">
        <v>78</v>
      </c>
      <c r="E84" s="18">
        <v>64</v>
      </c>
      <c r="F84" s="29">
        <v>8</v>
      </c>
      <c r="G84" s="25">
        <f t="shared" si="31"/>
        <v>12.5</v>
      </c>
      <c r="H84" s="4"/>
      <c r="I84" s="4"/>
      <c r="J84" s="4"/>
      <c r="K84" s="4"/>
      <c r="L84" s="4"/>
      <c r="M84" s="4"/>
    </row>
    <row r="85" spans="1:13" x14ac:dyDescent="0.25">
      <c r="A85" s="6">
        <v>4</v>
      </c>
      <c r="B85" s="5" t="s">
        <v>21</v>
      </c>
      <c r="C85" s="20">
        <f>C81-C82-C83-C84</f>
        <v>47.588999999999992</v>
      </c>
      <c r="D85" s="18">
        <v>20</v>
      </c>
      <c r="E85" s="37">
        <v>20</v>
      </c>
      <c r="F85" s="29">
        <v>1</v>
      </c>
      <c r="G85" s="25">
        <f t="shared" si="31"/>
        <v>5</v>
      </c>
      <c r="H85" s="4"/>
      <c r="I85" s="24">
        <f>F85*0.15</f>
        <v>0.15</v>
      </c>
      <c r="J85" s="24">
        <f t="shared" ref="J85:K86" si="37">SUM(J86:J90)</f>
        <v>0</v>
      </c>
      <c r="K85" s="24">
        <v>0</v>
      </c>
      <c r="L85" s="24">
        <f t="shared" ref="L85:M86" si="38">SUM(L86:L90)</f>
        <v>0</v>
      </c>
      <c r="M85" s="24">
        <v>1</v>
      </c>
    </row>
    <row r="86" spans="1:13" ht="27" customHeight="1" x14ac:dyDescent="0.25">
      <c r="A86" s="13">
        <v>13</v>
      </c>
      <c r="B86" s="14" t="s">
        <v>48</v>
      </c>
      <c r="C86" s="9">
        <v>191.6</v>
      </c>
      <c r="D86" s="11">
        <f>SUM(D87:D91)</f>
        <v>303</v>
      </c>
      <c r="E86" s="11">
        <f>SUM(E87:E91)</f>
        <v>261</v>
      </c>
      <c r="F86" s="28">
        <f>SUM(F87:F91)</f>
        <v>24</v>
      </c>
      <c r="G86" s="12">
        <f t="shared" si="31"/>
        <v>9.1954022988505741</v>
      </c>
      <c r="H86" s="11"/>
      <c r="I86" s="11">
        <f>SUM(I87:I91)</f>
        <v>0.15</v>
      </c>
      <c r="J86" s="11">
        <f t="shared" si="37"/>
        <v>0</v>
      </c>
      <c r="K86" s="11">
        <f t="shared" si="37"/>
        <v>0</v>
      </c>
      <c r="L86" s="11">
        <f t="shared" si="38"/>
        <v>0</v>
      </c>
      <c r="M86" s="11">
        <f t="shared" si="38"/>
        <v>1</v>
      </c>
    </row>
    <row r="87" spans="1:13" ht="51" x14ac:dyDescent="0.25">
      <c r="A87" s="6">
        <v>1</v>
      </c>
      <c r="B87" s="5" t="s">
        <v>94</v>
      </c>
      <c r="C87" s="20">
        <v>19.164000000000001</v>
      </c>
      <c r="D87" s="18">
        <v>45</v>
      </c>
      <c r="E87" s="37">
        <v>45</v>
      </c>
      <c r="F87" s="29">
        <v>3</v>
      </c>
      <c r="G87" s="35">
        <f t="shared" si="31"/>
        <v>6.666666666666667</v>
      </c>
      <c r="H87" s="4"/>
      <c r="I87" s="4"/>
      <c r="J87" s="4"/>
      <c r="K87" s="4"/>
      <c r="L87" s="4"/>
      <c r="M87" s="4"/>
    </row>
    <row r="88" spans="1:13" ht="51" x14ac:dyDescent="0.25">
      <c r="A88" s="6">
        <v>2</v>
      </c>
      <c r="B88" s="5" t="s">
        <v>95</v>
      </c>
      <c r="C88" s="20">
        <v>15.423</v>
      </c>
      <c r="D88" s="18">
        <v>47</v>
      </c>
      <c r="E88" s="37">
        <v>47</v>
      </c>
      <c r="F88" s="29">
        <v>3</v>
      </c>
      <c r="G88" s="35">
        <f t="shared" si="31"/>
        <v>6.3829787234042552</v>
      </c>
      <c r="H88" s="4"/>
      <c r="I88" s="4"/>
      <c r="J88" s="4"/>
      <c r="K88" s="4"/>
      <c r="L88" s="4"/>
      <c r="M88" s="4"/>
    </row>
    <row r="89" spans="1:13" x14ac:dyDescent="0.25">
      <c r="A89" s="6">
        <v>3</v>
      </c>
      <c r="B89" s="5" t="s">
        <v>80</v>
      </c>
      <c r="C89" s="20">
        <v>9.3610000000000007</v>
      </c>
      <c r="D89" s="18">
        <v>71</v>
      </c>
      <c r="E89" s="18">
        <v>85</v>
      </c>
      <c r="F89" s="29">
        <v>8</v>
      </c>
      <c r="G89" s="25">
        <f t="shared" si="31"/>
        <v>9.4117647058823533</v>
      </c>
      <c r="H89" s="4"/>
      <c r="I89" s="4"/>
      <c r="J89" s="4"/>
      <c r="K89" s="4"/>
      <c r="L89" s="4"/>
      <c r="M89" s="4"/>
    </row>
    <row r="90" spans="1:13" x14ac:dyDescent="0.25">
      <c r="A90" s="6">
        <v>4</v>
      </c>
      <c r="B90" s="5" t="s">
        <v>81</v>
      </c>
      <c r="C90" s="20">
        <v>12.343</v>
      </c>
      <c r="D90" s="18">
        <v>116</v>
      </c>
      <c r="E90" s="18">
        <v>60</v>
      </c>
      <c r="F90" s="29">
        <v>9</v>
      </c>
      <c r="G90" s="25">
        <f t="shared" si="31"/>
        <v>15</v>
      </c>
      <c r="H90" s="4"/>
      <c r="I90" s="4"/>
      <c r="J90" s="4"/>
      <c r="K90" s="4"/>
      <c r="L90" s="4"/>
      <c r="M90" s="4"/>
    </row>
    <row r="91" spans="1:13" x14ac:dyDescent="0.25">
      <c r="A91" s="6">
        <v>5</v>
      </c>
      <c r="B91" s="5" t="s">
        <v>21</v>
      </c>
      <c r="C91" s="20">
        <f>C86-C87-C88-C89-C90</f>
        <v>135.309</v>
      </c>
      <c r="D91" s="18">
        <v>24</v>
      </c>
      <c r="E91" s="37">
        <v>24</v>
      </c>
      <c r="F91" s="29">
        <v>1</v>
      </c>
      <c r="G91" s="25">
        <f t="shared" si="31"/>
        <v>4.166666666666667</v>
      </c>
      <c r="H91" s="4"/>
      <c r="I91" s="24">
        <f>F91*0.15</f>
        <v>0.15</v>
      </c>
      <c r="J91" s="24">
        <f t="shared" ref="J91" si="39">SUM(J92:J96)</f>
        <v>0</v>
      </c>
      <c r="K91" s="24">
        <v>0</v>
      </c>
      <c r="L91" s="24">
        <f t="shared" ref="L91" si="40">SUM(L92:L96)</f>
        <v>0</v>
      </c>
      <c r="M91" s="24">
        <v>1</v>
      </c>
    </row>
    <row r="92" spans="1:13" ht="25.5" x14ac:dyDescent="0.25">
      <c r="A92" s="13">
        <v>14</v>
      </c>
      <c r="B92" s="14" t="s">
        <v>49</v>
      </c>
      <c r="C92" s="9">
        <f>SUM(C93:C102)</f>
        <v>150.72650000000002</v>
      </c>
      <c r="D92" s="10">
        <f>SUM(D93:D102)</f>
        <v>441</v>
      </c>
      <c r="E92" s="10">
        <f>SUM(E93:E102)</f>
        <v>444</v>
      </c>
      <c r="F92" s="28">
        <f>SUM(F93:F102)</f>
        <v>34</v>
      </c>
      <c r="G92" s="12">
        <f t="shared" si="31"/>
        <v>7.6576576576576576</v>
      </c>
      <c r="H92" s="11"/>
      <c r="I92" s="11">
        <f>SUM(I93:I102)</f>
        <v>0</v>
      </c>
      <c r="J92" s="11">
        <f t="shared" ref="J92:M92" si="41">SUM(J93:J102)</f>
        <v>0</v>
      </c>
      <c r="K92" s="11">
        <f t="shared" si="41"/>
        <v>0</v>
      </c>
      <c r="L92" s="11">
        <f t="shared" si="41"/>
        <v>0</v>
      </c>
      <c r="M92" s="11">
        <f t="shared" si="41"/>
        <v>1</v>
      </c>
    </row>
    <row r="93" spans="1:13" ht="51" x14ac:dyDescent="0.25">
      <c r="A93" s="6">
        <v>1</v>
      </c>
      <c r="B93" s="5" t="s">
        <v>96</v>
      </c>
      <c r="C93" s="20">
        <v>30.7</v>
      </c>
      <c r="D93" s="18">
        <v>63</v>
      </c>
      <c r="E93" s="37">
        <v>63</v>
      </c>
      <c r="F93" s="29">
        <v>4</v>
      </c>
      <c r="G93" s="25">
        <f t="shared" si="31"/>
        <v>6.3492063492063489</v>
      </c>
      <c r="H93" s="4"/>
      <c r="I93" s="4"/>
      <c r="J93" s="4"/>
      <c r="K93" s="4"/>
      <c r="L93" s="4"/>
      <c r="M93" s="4"/>
    </row>
    <row r="94" spans="1:13" ht="51" x14ac:dyDescent="0.25">
      <c r="A94" s="6">
        <v>2</v>
      </c>
      <c r="B94" s="5" t="s">
        <v>97</v>
      </c>
      <c r="C94" s="20">
        <v>2.2999999999999998</v>
      </c>
      <c r="D94" s="18">
        <v>17</v>
      </c>
      <c r="E94" s="37">
        <v>17</v>
      </c>
      <c r="F94" s="29">
        <v>2</v>
      </c>
      <c r="G94" s="25">
        <f t="shared" si="31"/>
        <v>11.764705882352942</v>
      </c>
      <c r="H94" s="4"/>
      <c r="I94" s="4"/>
      <c r="J94" s="4"/>
      <c r="K94" s="4"/>
      <c r="L94" s="4"/>
      <c r="M94" s="4"/>
    </row>
    <row r="95" spans="1:13" ht="51" x14ac:dyDescent="0.25">
      <c r="A95" s="6">
        <v>3</v>
      </c>
      <c r="B95" s="5" t="s">
        <v>50</v>
      </c>
      <c r="C95" s="20">
        <v>6.7649999999999997</v>
      </c>
      <c r="D95" s="18">
        <v>6</v>
      </c>
      <c r="E95" s="37">
        <v>6</v>
      </c>
      <c r="F95" s="29">
        <v>0</v>
      </c>
      <c r="G95" s="25">
        <f t="shared" si="31"/>
        <v>0</v>
      </c>
      <c r="H95" s="4"/>
      <c r="I95" s="4"/>
      <c r="J95" s="4"/>
      <c r="K95" s="4"/>
      <c r="L95" s="4"/>
      <c r="M95" s="4"/>
    </row>
    <row r="96" spans="1:13" ht="38.25" x14ac:dyDescent="0.25">
      <c r="A96" s="6">
        <v>4</v>
      </c>
      <c r="B96" s="5" t="s">
        <v>51</v>
      </c>
      <c r="C96" s="20">
        <v>23.82</v>
      </c>
      <c r="D96" s="18">
        <v>99</v>
      </c>
      <c r="E96" s="18">
        <v>131</v>
      </c>
      <c r="F96" s="29">
        <v>5</v>
      </c>
      <c r="G96" s="25">
        <f t="shared" si="31"/>
        <v>3.8167938931297711</v>
      </c>
      <c r="H96" s="4"/>
      <c r="I96" s="4"/>
      <c r="J96" s="4"/>
      <c r="K96" s="4"/>
      <c r="L96" s="4"/>
      <c r="M96" s="4"/>
    </row>
    <row r="97" spans="1:13" ht="38.25" x14ac:dyDescent="0.25">
      <c r="A97" s="6">
        <v>5</v>
      </c>
      <c r="B97" s="5" t="s">
        <v>26</v>
      </c>
      <c r="C97" s="20">
        <v>8.4539000000000009</v>
      </c>
      <c r="D97" s="18">
        <v>81</v>
      </c>
      <c r="E97" s="18">
        <v>62</v>
      </c>
      <c r="F97" s="29">
        <v>8</v>
      </c>
      <c r="G97" s="25">
        <f t="shared" si="31"/>
        <v>12.903225806451612</v>
      </c>
      <c r="H97" s="4"/>
      <c r="I97" s="4"/>
      <c r="J97" s="4"/>
      <c r="K97" s="4"/>
      <c r="L97" s="4"/>
      <c r="M97" s="4"/>
    </row>
    <row r="98" spans="1:13" ht="51" x14ac:dyDescent="0.25">
      <c r="A98" s="6">
        <v>6</v>
      </c>
      <c r="B98" s="5" t="s">
        <v>52</v>
      </c>
      <c r="C98" s="20">
        <v>11.084</v>
      </c>
      <c r="D98" s="18">
        <v>62</v>
      </c>
      <c r="E98" s="18">
        <v>74</v>
      </c>
      <c r="F98" s="29">
        <v>7</v>
      </c>
      <c r="G98" s="25">
        <f t="shared" si="31"/>
        <v>9.4594594594594597</v>
      </c>
      <c r="H98" s="4"/>
      <c r="I98" s="4"/>
      <c r="J98" s="4"/>
      <c r="K98" s="4"/>
      <c r="L98" s="4"/>
      <c r="M98" s="4"/>
    </row>
    <row r="99" spans="1:13" ht="38.25" x14ac:dyDescent="0.25">
      <c r="A99" s="6">
        <v>7</v>
      </c>
      <c r="B99" s="5" t="s">
        <v>53</v>
      </c>
      <c r="C99" s="20">
        <v>14.714600000000001</v>
      </c>
      <c r="D99" s="18">
        <v>81</v>
      </c>
      <c r="E99" s="18">
        <v>59</v>
      </c>
      <c r="F99" s="29">
        <v>7</v>
      </c>
      <c r="G99" s="25">
        <f t="shared" si="31"/>
        <v>11.864406779661017</v>
      </c>
      <c r="H99" s="4"/>
      <c r="I99" s="4"/>
      <c r="J99" s="4"/>
      <c r="K99" s="4"/>
      <c r="L99" s="4"/>
      <c r="M99" s="4"/>
    </row>
    <row r="100" spans="1:13" ht="25.5" x14ac:dyDescent="0.25">
      <c r="A100" s="6">
        <v>8</v>
      </c>
      <c r="B100" s="5" t="s">
        <v>89</v>
      </c>
      <c r="C100" s="20">
        <v>49.856999999999999</v>
      </c>
      <c r="D100" s="18">
        <v>14</v>
      </c>
      <c r="E100" s="37">
        <v>14</v>
      </c>
      <c r="F100" s="29">
        <v>0</v>
      </c>
      <c r="G100" s="25">
        <f t="shared" si="31"/>
        <v>0</v>
      </c>
      <c r="H100" s="4"/>
      <c r="I100" s="24">
        <f t="shared" ref="I100:I102" si="42">F100*0.15</f>
        <v>0</v>
      </c>
      <c r="J100" s="24">
        <f t="shared" ref="J100:J102" si="43">SUM(J101:J105)</f>
        <v>0</v>
      </c>
      <c r="K100" s="24">
        <v>0</v>
      </c>
      <c r="L100" s="24">
        <f t="shared" ref="L100:L102" si="44">SUM(L101:L105)</f>
        <v>0</v>
      </c>
      <c r="M100" s="24">
        <f t="shared" ref="M100:M102" si="45">F100*0.2</f>
        <v>0</v>
      </c>
    </row>
    <row r="101" spans="1:13" ht="27.75" customHeight="1" x14ac:dyDescent="0.25">
      <c r="A101" s="6">
        <v>9</v>
      </c>
      <c r="B101" s="5" t="s">
        <v>90</v>
      </c>
      <c r="C101" s="20">
        <v>1.161</v>
      </c>
      <c r="D101" s="18">
        <v>12</v>
      </c>
      <c r="E101" s="18">
        <v>12</v>
      </c>
      <c r="F101" s="29">
        <v>1</v>
      </c>
      <c r="G101" s="25">
        <f t="shared" si="31"/>
        <v>8.3333333333333339</v>
      </c>
      <c r="H101" s="4"/>
      <c r="I101" s="24">
        <v>0</v>
      </c>
      <c r="J101" s="24">
        <f t="shared" si="43"/>
        <v>0</v>
      </c>
      <c r="K101" s="24">
        <v>0</v>
      </c>
      <c r="L101" s="24">
        <f t="shared" si="44"/>
        <v>0</v>
      </c>
      <c r="M101" s="24">
        <v>1</v>
      </c>
    </row>
    <row r="102" spans="1:13" ht="25.5" x14ac:dyDescent="0.25">
      <c r="A102" s="6">
        <v>10</v>
      </c>
      <c r="B102" s="5" t="s">
        <v>91</v>
      </c>
      <c r="C102" s="20">
        <v>1.871</v>
      </c>
      <c r="D102" s="18">
        <v>6</v>
      </c>
      <c r="E102" s="37">
        <v>6</v>
      </c>
      <c r="F102" s="29">
        <v>0</v>
      </c>
      <c r="G102" s="25">
        <f t="shared" si="31"/>
        <v>0</v>
      </c>
      <c r="H102" s="4"/>
      <c r="I102" s="24">
        <f t="shared" si="42"/>
        <v>0</v>
      </c>
      <c r="J102" s="24">
        <f t="shared" si="43"/>
        <v>0</v>
      </c>
      <c r="K102" s="24">
        <v>0</v>
      </c>
      <c r="L102" s="24">
        <f t="shared" si="44"/>
        <v>0</v>
      </c>
      <c r="M102" s="24">
        <f t="shared" si="45"/>
        <v>0</v>
      </c>
    </row>
    <row r="103" spans="1:13" x14ac:dyDescent="0.25">
      <c r="A103" s="13">
        <v>15</v>
      </c>
      <c r="B103" s="14" t="s">
        <v>54</v>
      </c>
      <c r="C103" s="9">
        <v>82.1</v>
      </c>
      <c r="D103" s="11">
        <f>D104</f>
        <v>6</v>
      </c>
      <c r="E103" s="11">
        <f>E104</f>
        <v>6</v>
      </c>
      <c r="F103" s="28">
        <f>SUM(F104:F104)</f>
        <v>0</v>
      </c>
      <c r="G103" s="12">
        <f t="shared" si="31"/>
        <v>0</v>
      </c>
      <c r="H103" s="11"/>
      <c r="I103" s="11">
        <f>I104</f>
        <v>0</v>
      </c>
      <c r="J103" s="11">
        <f t="shared" ref="J103:M103" si="46">J104</f>
        <v>0</v>
      </c>
      <c r="K103" s="11">
        <f t="shared" si="46"/>
        <v>0</v>
      </c>
      <c r="L103" s="11">
        <f t="shared" si="46"/>
        <v>0</v>
      </c>
      <c r="M103" s="11">
        <f t="shared" si="46"/>
        <v>0</v>
      </c>
    </row>
    <row r="104" spans="1:13" x14ac:dyDescent="0.25">
      <c r="A104" s="6">
        <v>1</v>
      </c>
      <c r="B104" s="5" t="s">
        <v>21</v>
      </c>
      <c r="C104" s="20">
        <f>C103</f>
        <v>82.1</v>
      </c>
      <c r="D104" s="18">
        <v>6</v>
      </c>
      <c r="E104" s="37">
        <v>6</v>
      </c>
      <c r="F104" s="29">
        <v>0</v>
      </c>
      <c r="G104" s="25">
        <f t="shared" si="31"/>
        <v>0</v>
      </c>
      <c r="H104" s="4"/>
      <c r="I104" s="24">
        <f t="shared" ref="I104:M104" si="47">F104*0.15</f>
        <v>0</v>
      </c>
      <c r="J104" s="24">
        <f t="shared" si="47"/>
        <v>0</v>
      </c>
      <c r="K104" s="24">
        <f t="shared" si="47"/>
        <v>0</v>
      </c>
      <c r="L104" s="24">
        <f t="shared" si="47"/>
        <v>0</v>
      </c>
      <c r="M104" s="24">
        <f t="shared" si="47"/>
        <v>0</v>
      </c>
    </row>
    <row r="105" spans="1:13" ht="28.5" customHeight="1" x14ac:dyDescent="0.25">
      <c r="A105" s="13">
        <v>16</v>
      </c>
      <c r="B105" s="14" t="s">
        <v>55</v>
      </c>
      <c r="C105" s="9">
        <v>71.7</v>
      </c>
      <c r="D105" s="11">
        <f>SUM(D106:D108)</f>
        <v>29</v>
      </c>
      <c r="E105" s="11">
        <f>SUM(E106:E108)</f>
        <v>29</v>
      </c>
      <c r="F105" s="28">
        <f>SUM(F106:F108)</f>
        <v>1</v>
      </c>
      <c r="G105" s="12">
        <f t="shared" si="31"/>
        <v>3.4482758620689653</v>
      </c>
      <c r="H105" s="11"/>
      <c r="I105" s="11">
        <f>SUM(I106:I108)</f>
        <v>0</v>
      </c>
      <c r="J105" s="11">
        <f t="shared" ref="J105:M105" si="48">SUM(J106:J108)</f>
        <v>0</v>
      </c>
      <c r="K105" s="11">
        <f t="shared" si="48"/>
        <v>0</v>
      </c>
      <c r="L105" s="11">
        <f t="shared" si="48"/>
        <v>0</v>
      </c>
      <c r="M105" s="11">
        <f t="shared" si="48"/>
        <v>0</v>
      </c>
    </row>
    <row r="106" spans="1:13" ht="38.25" x14ac:dyDescent="0.25">
      <c r="A106" s="6">
        <v>1</v>
      </c>
      <c r="B106" s="5" t="s">
        <v>17</v>
      </c>
      <c r="C106" s="20">
        <v>31.997</v>
      </c>
      <c r="D106" s="18">
        <v>21</v>
      </c>
      <c r="E106" s="37">
        <v>21</v>
      </c>
      <c r="F106" s="29">
        <v>1</v>
      </c>
      <c r="G106" s="25">
        <f t="shared" si="31"/>
        <v>4.7619047619047619</v>
      </c>
      <c r="H106" s="4"/>
      <c r="I106" s="4">
        <v>0</v>
      </c>
      <c r="J106" s="4">
        <v>0</v>
      </c>
      <c r="K106" s="4"/>
      <c r="L106" s="4">
        <v>0</v>
      </c>
      <c r="M106" s="4">
        <v>0</v>
      </c>
    </row>
    <row r="107" spans="1:13" ht="25.5" x14ac:dyDescent="0.25">
      <c r="A107" s="6">
        <v>2</v>
      </c>
      <c r="B107" s="5" t="s">
        <v>89</v>
      </c>
      <c r="C107" s="20">
        <v>4.423</v>
      </c>
      <c r="D107" s="18">
        <v>7</v>
      </c>
      <c r="E107" s="37">
        <v>7</v>
      </c>
      <c r="F107" s="29">
        <v>0</v>
      </c>
      <c r="G107" s="25">
        <f t="shared" si="31"/>
        <v>0</v>
      </c>
      <c r="H107" s="4"/>
      <c r="I107" s="24">
        <f t="shared" ref="I107:M108" si="49">F107*0.15</f>
        <v>0</v>
      </c>
      <c r="J107" s="24">
        <f t="shared" si="49"/>
        <v>0</v>
      </c>
      <c r="K107" s="24">
        <f t="shared" si="49"/>
        <v>0</v>
      </c>
      <c r="L107" s="24">
        <f t="shared" si="49"/>
        <v>0</v>
      </c>
      <c r="M107" s="24">
        <f t="shared" si="49"/>
        <v>0</v>
      </c>
    </row>
    <row r="108" spans="1:13" ht="25.5" x14ac:dyDescent="0.25">
      <c r="A108" s="6">
        <v>3</v>
      </c>
      <c r="B108" s="5" t="s">
        <v>90</v>
      </c>
      <c r="C108" s="20">
        <v>35.28</v>
      </c>
      <c r="D108" s="18">
        <v>1</v>
      </c>
      <c r="E108" s="37">
        <v>1</v>
      </c>
      <c r="F108" s="29">
        <v>0</v>
      </c>
      <c r="G108" s="25">
        <f t="shared" si="31"/>
        <v>0</v>
      </c>
      <c r="H108" s="4"/>
      <c r="I108" s="24">
        <f t="shared" si="49"/>
        <v>0</v>
      </c>
      <c r="J108" s="24">
        <f t="shared" si="49"/>
        <v>0</v>
      </c>
      <c r="K108" s="24">
        <f t="shared" si="49"/>
        <v>0</v>
      </c>
      <c r="L108" s="24">
        <f t="shared" si="49"/>
        <v>0</v>
      </c>
      <c r="M108" s="24">
        <f t="shared" si="49"/>
        <v>0</v>
      </c>
    </row>
    <row r="109" spans="1:13" x14ac:dyDescent="0.25">
      <c r="A109" s="13">
        <v>17</v>
      </c>
      <c r="B109" s="14" t="s">
        <v>56</v>
      </c>
      <c r="C109" s="9">
        <v>101.25</v>
      </c>
      <c r="D109" s="11">
        <f>SUM(D110:D111)</f>
        <v>173</v>
      </c>
      <c r="E109" s="11">
        <f>SUM(E110:E111)</f>
        <v>142</v>
      </c>
      <c r="F109" s="28">
        <f>SUM(F110:F111)</f>
        <v>10</v>
      </c>
      <c r="G109" s="12">
        <f t="shared" si="31"/>
        <v>7.042253521126761</v>
      </c>
      <c r="H109" s="11"/>
      <c r="I109" s="11">
        <f>SUM(I110:I111)</f>
        <v>0</v>
      </c>
      <c r="J109" s="11">
        <f t="shared" ref="J109:M109" si="50">SUM(J110:J111)</f>
        <v>0</v>
      </c>
      <c r="K109" s="11">
        <f t="shared" si="50"/>
        <v>0</v>
      </c>
      <c r="L109" s="11">
        <f t="shared" si="50"/>
        <v>0</v>
      </c>
      <c r="M109" s="11">
        <f t="shared" si="50"/>
        <v>0</v>
      </c>
    </row>
    <row r="110" spans="1:13" ht="38.25" x14ac:dyDescent="0.25">
      <c r="A110" s="6">
        <v>1</v>
      </c>
      <c r="B110" s="5" t="s">
        <v>17</v>
      </c>
      <c r="C110" s="20">
        <v>32.658999999999999</v>
      </c>
      <c r="D110" s="18">
        <v>162</v>
      </c>
      <c r="E110" s="18">
        <v>131</v>
      </c>
      <c r="F110" s="29">
        <v>10</v>
      </c>
      <c r="G110" s="25">
        <f t="shared" si="31"/>
        <v>7.6335877862595423</v>
      </c>
      <c r="H110" s="4"/>
      <c r="I110" s="4"/>
      <c r="J110" s="4"/>
      <c r="K110" s="4"/>
      <c r="L110" s="4"/>
      <c r="M110" s="4"/>
    </row>
    <row r="111" spans="1:13" x14ac:dyDescent="0.25">
      <c r="A111" s="6">
        <v>2</v>
      </c>
      <c r="B111" s="5" t="s">
        <v>21</v>
      </c>
      <c r="C111" s="20">
        <f>C109-C110</f>
        <v>68.591000000000008</v>
      </c>
      <c r="D111" s="18">
        <v>11</v>
      </c>
      <c r="E111" s="37">
        <v>11</v>
      </c>
      <c r="F111" s="29">
        <v>0</v>
      </c>
      <c r="G111" s="25">
        <f t="shared" ref="G111:G142" si="51">IFERROR((100*F111)/E111,0)</f>
        <v>0</v>
      </c>
      <c r="H111" s="4"/>
      <c r="I111" s="24">
        <f t="shared" ref="I111:M111" si="52">F111*0.15</f>
        <v>0</v>
      </c>
      <c r="J111" s="24">
        <f t="shared" si="52"/>
        <v>0</v>
      </c>
      <c r="K111" s="24">
        <f t="shared" si="52"/>
        <v>0</v>
      </c>
      <c r="L111" s="24">
        <f t="shared" si="52"/>
        <v>0</v>
      </c>
      <c r="M111" s="24">
        <f t="shared" si="52"/>
        <v>0</v>
      </c>
    </row>
    <row r="112" spans="1:13" ht="25.5" x14ac:dyDescent="0.25">
      <c r="A112" s="13">
        <v>18</v>
      </c>
      <c r="B112" s="14" t="s">
        <v>57</v>
      </c>
      <c r="C112" s="9">
        <f>SUM(C113:C119)</f>
        <v>119.05600000000001</v>
      </c>
      <c r="D112" s="11">
        <f>SUM(D113:D119)</f>
        <v>275</v>
      </c>
      <c r="E112" s="11">
        <f>SUM(E113:E119)</f>
        <v>283</v>
      </c>
      <c r="F112" s="28">
        <f>SUM(F113:F119)</f>
        <v>25</v>
      </c>
      <c r="G112" s="12">
        <f t="shared" si="51"/>
        <v>8.8339222614840995</v>
      </c>
      <c r="H112" s="11"/>
      <c r="I112" s="11">
        <f>SUM(I113:I119)</f>
        <v>0</v>
      </c>
      <c r="J112" s="11">
        <f t="shared" ref="J112:M112" si="53">SUM(J113:J119)</f>
        <v>0</v>
      </c>
      <c r="K112" s="11">
        <f t="shared" si="53"/>
        <v>0</v>
      </c>
      <c r="L112" s="11">
        <f t="shared" si="53"/>
        <v>0</v>
      </c>
      <c r="M112" s="11">
        <f t="shared" si="53"/>
        <v>0</v>
      </c>
    </row>
    <row r="113" spans="1:13" ht="38.25" x14ac:dyDescent="0.25">
      <c r="A113" s="6">
        <v>1</v>
      </c>
      <c r="B113" s="5" t="s">
        <v>17</v>
      </c>
      <c r="C113" s="20">
        <v>31.84</v>
      </c>
      <c r="D113" s="18">
        <v>73</v>
      </c>
      <c r="E113" s="37">
        <v>73</v>
      </c>
      <c r="F113" s="29">
        <v>5</v>
      </c>
      <c r="G113" s="35">
        <f t="shared" si="51"/>
        <v>6.8493150684931505</v>
      </c>
      <c r="H113" s="4"/>
      <c r="I113" s="4"/>
      <c r="J113" s="4"/>
      <c r="K113" s="4"/>
      <c r="L113" s="4"/>
      <c r="M113" s="4"/>
    </row>
    <row r="114" spans="1:13" x14ac:dyDescent="0.25">
      <c r="A114" s="6">
        <v>2</v>
      </c>
      <c r="B114" s="5" t="s">
        <v>58</v>
      </c>
      <c r="C114" s="20">
        <v>12.786</v>
      </c>
      <c r="D114" s="18">
        <v>75</v>
      </c>
      <c r="E114" s="18">
        <v>70</v>
      </c>
      <c r="F114" s="29">
        <v>7</v>
      </c>
      <c r="G114" s="25">
        <f t="shared" si="51"/>
        <v>10</v>
      </c>
      <c r="H114" s="4"/>
      <c r="I114" s="4"/>
      <c r="J114" s="4"/>
      <c r="K114" s="4"/>
      <c r="L114" s="4"/>
      <c r="M114" s="4"/>
    </row>
    <row r="115" spans="1:13" ht="38.25" x14ac:dyDescent="0.25">
      <c r="A115" s="6">
        <v>3</v>
      </c>
      <c r="B115" s="5" t="s">
        <v>59</v>
      </c>
      <c r="C115" s="20">
        <v>10.478</v>
      </c>
      <c r="D115" s="18">
        <v>41</v>
      </c>
      <c r="E115" s="18">
        <v>38</v>
      </c>
      <c r="F115" s="29">
        <v>4</v>
      </c>
      <c r="G115" s="25">
        <f t="shared" si="51"/>
        <v>10.526315789473685</v>
      </c>
      <c r="H115" s="4"/>
      <c r="I115" s="4"/>
      <c r="J115" s="4"/>
      <c r="K115" s="4"/>
      <c r="L115" s="4"/>
      <c r="M115" s="4"/>
    </row>
    <row r="116" spans="1:13" ht="38.25" x14ac:dyDescent="0.25">
      <c r="A116" s="6">
        <v>4</v>
      </c>
      <c r="B116" s="5" t="s">
        <v>60</v>
      </c>
      <c r="C116" s="20">
        <v>4.16</v>
      </c>
      <c r="D116" s="18">
        <v>67</v>
      </c>
      <c r="E116" s="18">
        <v>87</v>
      </c>
      <c r="F116" s="29">
        <v>7</v>
      </c>
      <c r="G116" s="25">
        <f t="shared" si="51"/>
        <v>8.0459770114942533</v>
      </c>
      <c r="H116" s="4"/>
      <c r="I116" s="4"/>
      <c r="J116" s="4"/>
      <c r="K116" s="4"/>
      <c r="L116" s="4"/>
      <c r="M116" s="4"/>
    </row>
    <row r="117" spans="1:13" x14ac:dyDescent="0.25">
      <c r="A117" s="6">
        <v>5</v>
      </c>
      <c r="B117" s="5" t="s">
        <v>87</v>
      </c>
      <c r="C117" s="20">
        <v>7.9000000000000001E-2</v>
      </c>
      <c r="D117" s="18">
        <v>7</v>
      </c>
      <c r="E117" s="18">
        <v>6</v>
      </c>
      <c r="F117" s="29">
        <v>2</v>
      </c>
      <c r="G117" s="25">
        <f t="shared" si="51"/>
        <v>33.333333333333336</v>
      </c>
      <c r="H117" s="4"/>
      <c r="I117" s="4"/>
      <c r="J117" s="4"/>
      <c r="K117" s="4"/>
      <c r="L117" s="4"/>
      <c r="M117" s="4"/>
    </row>
    <row r="118" spans="1:13" ht="25.5" x14ac:dyDescent="0.25">
      <c r="A118" s="6">
        <v>6</v>
      </c>
      <c r="B118" s="5" t="s">
        <v>89</v>
      </c>
      <c r="C118" s="20">
        <v>33.188000000000002</v>
      </c>
      <c r="D118" s="18">
        <v>3</v>
      </c>
      <c r="E118" s="18">
        <v>0</v>
      </c>
      <c r="F118" s="29">
        <v>0</v>
      </c>
      <c r="G118" s="25">
        <f t="shared" si="51"/>
        <v>0</v>
      </c>
      <c r="H118" s="4"/>
      <c r="I118" s="24">
        <f t="shared" ref="I118:M119" si="54">F118*0.15</f>
        <v>0</v>
      </c>
      <c r="J118" s="24">
        <f t="shared" si="54"/>
        <v>0</v>
      </c>
      <c r="K118" s="24">
        <f t="shared" si="54"/>
        <v>0</v>
      </c>
      <c r="L118" s="24">
        <f t="shared" si="54"/>
        <v>0</v>
      </c>
      <c r="M118" s="24">
        <f t="shared" si="54"/>
        <v>0</v>
      </c>
    </row>
    <row r="119" spans="1:13" ht="25.5" x14ac:dyDescent="0.25">
      <c r="A119" s="6">
        <v>7</v>
      </c>
      <c r="B119" s="5" t="s">
        <v>90</v>
      </c>
      <c r="C119" s="20">
        <v>26.524999999999999</v>
      </c>
      <c r="D119" s="18">
        <v>9</v>
      </c>
      <c r="E119" s="37">
        <v>9</v>
      </c>
      <c r="F119" s="29">
        <v>0</v>
      </c>
      <c r="G119" s="25">
        <f t="shared" si="51"/>
        <v>0</v>
      </c>
      <c r="H119" s="4"/>
      <c r="I119" s="24">
        <f t="shared" si="54"/>
        <v>0</v>
      </c>
      <c r="J119" s="24">
        <f t="shared" si="54"/>
        <v>0</v>
      </c>
      <c r="K119" s="24">
        <f t="shared" si="54"/>
        <v>0</v>
      </c>
      <c r="L119" s="24">
        <f t="shared" si="54"/>
        <v>0</v>
      </c>
      <c r="M119" s="24">
        <f t="shared" si="54"/>
        <v>0</v>
      </c>
    </row>
    <row r="120" spans="1:13" ht="30" customHeight="1" x14ac:dyDescent="0.25">
      <c r="A120" s="13">
        <v>19</v>
      </c>
      <c r="B120" s="14" t="s">
        <v>61</v>
      </c>
      <c r="C120" s="9">
        <v>75.793999999999997</v>
      </c>
      <c r="D120" s="11">
        <f>SUM(D121:D122)</f>
        <v>81</v>
      </c>
      <c r="E120" s="11">
        <f>SUM(E121:E122)</f>
        <v>66</v>
      </c>
      <c r="F120" s="28">
        <f>SUM(F121:F122)</f>
        <v>5</v>
      </c>
      <c r="G120" s="12">
        <f t="shared" si="51"/>
        <v>7.5757575757575761</v>
      </c>
      <c r="H120" s="11"/>
      <c r="I120" s="11">
        <f>SUM(I121:I122)</f>
        <v>0</v>
      </c>
      <c r="J120" s="11">
        <f t="shared" ref="J120:M120" si="55">SUM(J121:J122)</f>
        <v>0</v>
      </c>
      <c r="K120" s="11">
        <f t="shared" si="55"/>
        <v>0</v>
      </c>
      <c r="L120" s="11">
        <f t="shared" si="55"/>
        <v>0</v>
      </c>
      <c r="M120" s="11">
        <f t="shared" si="55"/>
        <v>0</v>
      </c>
    </row>
    <row r="121" spans="1:13" ht="38.25" x14ac:dyDescent="0.25">
      <c r="A121" s="6">
        <v>1</v>
      </c>
      <c r="B121" s="5" t="s">
        <v>17</v>
      </c>
      <c r="C121" s="20">
        <v>34.743000000000002</v>
      </c>
      <c r="D121" s="18">
        <v>78</v>
      </c>
      <c r="E121" s="18">
        <v>63</v>
      </c>
      <c r="F121" s="29">
        <v>5</v>
      </c>
      <c r="G121" s="25">
        <f t="shared" si="51"/>
        <v>7.9365079365079367</v>
      </c>
      <c r="H121" s="4"/>
      <c r="I121" s="4"/>
      <c r="J121" s="4"/>
      <c r="K121" s="4"/>
      <c r="L121" s="4"/>
      <c r="M121" s="4"/>
    </row>
    <row r="122" spans="1:13" x14ac:dyDescent="0.25">
      <c r="A122" s="6">
        <v>2</v>
      </c>
      <c r="B122" s="5" t="s">
        <v>21</v>
      </c>
      <c r="C122" s="20">
        <f>C120-C121</f>
        <v>41.050999999999995</v>
      </c>
      <c r="D122" s="18">
        <v>3</v>
      </c>
      <c r="E122" s="37">
        <v>3</v>
      </c>
      <c r="F122" s="29">
        <v>0</v>
      </c>
      <c r="G122" s="25">
        <f t="shared" si="51"/>
        <v>0</v>
      </c>
      <c r="H122" s="4"/>
      <c r="I122" s="24">
        <f t="shared" ref="I122:M122" si="56">F122*0.15</f>
        <v>0</v>
      </c>
      <c r="J122" s="24">
        <f t="shared" si="56"/>
        <v>0</v>
      </c>
      <c r="K122" s="24">
        <f t="shared" si="56"/>
        <v>0</v>
      </c>
      <c r="L122" s="24">
        <f t="shared" si="56"/>
        <v>0</v>
      </c>
      <c r="M122" s="24">
        <f t="shared" si="56"/>
        <v>0</v>
      </c>
    </row>
    <row r="123" spans="1:13" ht="19.5" customHeight="1" x14ac:dyDescent="0.25">
      <c r="A123" s="13">
        <v>20</v>
      </c>
      <c r="B123" s="14" t="s">
        <v>62</v>
      </c>
      <c r="C123" s="9">
        <v>148.238</v>
      </c>
      <c r="D123" s="11">
        <f>SUM(D124:D131)</f>
        <v>393</v>
      </c>
      <c r="E123" s="11">
        <f>SUM(E124:E131)</f>
        <v>397</v>
      </c>
      <c r="F123" s="28">
        <f>SUM(F124:F131)</f>
        <v>34</v>
      </c>
      <c r="G123" s="12">
        <f t="shared" si="51"/>
        <v>8.5642317380352644</v>
      </c>
      <c r="H123" s="11"/>
      <c r="I123" s="11">
        <f>SUM(I124:I131)</f>
        <v>0</v>
      </c>
      <c r="J123" s="11">
        <f t="shared" ref="J123:M123" si="57">SUM(J124:J131)</f>
        <v>0</v>
      </c>
      <c r="K123" s="11">
        <f t="shared" si="57"/>
        <v>0</v>
      </c>
      <c r="L123" s="11">
        <f t="shared" si="57"/>
        <v>2</v>
      </c>
      <c r="M123" s="11">
        <f t="shared" si="57"/>
        <v>1</v>
      </c>
    </row>
    <row r="124" spans="1:13" ht="38.25" x14ac:dyDescent="0.25">
      <c r="A124" s="6">
        <v>1</v>
      </c>
      <c r="B124" s="5" t="s">
        <v>17</v>
      </c>
      <c r="C124" s="20">
        <v>34.029000000000003</v>
      </c>
      <c r="D124" s="18">
        <v>66</v>
      </c>
      <c r="E124" s="37">
        <v>66</v>
      </c>
      <c r="F124" s="29">
        <v>5</v>
      </c>
      <c r="G124" s="25">
        <f t="shared" si="51"/>
        <v>7.5757575757575761</v>
      </c>
      <c r="H124" s="4"/>
      <c r="I124" s="4"/>
      <c r="J124" s="4"/>
      <c r="K124" s="4"/>
      <c r="L124" s="4"/>
      <c r="M124" s="4"/>
    </row>
    <row r="125" spans="1:13" ht="51" x14ac:dyDescent="0.25">
      <c r="A125" s="6">
        <v>2</v>
      </c>
      <c r="B125" s="5" t="s">
        <v>84</v>
      </c>
      <c r="C125" s="20">
        <v>1.891</v>
      </c>
      <c r="D125" s="18">
        <v>43</v>
      </c>
      <c r="E125" s="37">
        <v>43</v>
      </c>
      <c r="F125" s="29">
        <v>4</v>
      </c>
      <c r="G125" s="25">
        <f t="shared" si="51"/>
        <v>9.3023255813953494</v>
      </c>
      <c r="H125" s="4"/>
      <c r="I125" s="4"/>
      <c r="J125" s="4"/>
      <c r="K125" s="4"/>
      <c r="L125" s="4"/>
      <c r="M125" s="4"/>
    </row>
    <row r="126" spans="1:13" ht="51" x14ac:dyDescent="0.25">
      <c r="A126" s="6">
        <v>3</v>
      </c>
      <c r="B126" s="5" t="s">
        <v>85</v>
      </c>
      <c r="C126" s="20">
        <v>16.32</v>
      </c>
      <c r="D126" s="18">
        <v>79</v>
      </c>
      <c r="E126" s="18">
        <v>71</v>
      </c>
      <c r="F126" s="29">
        <v>7</v>
      </c>
      <c r="G126" s="25">
        <f t="shared" si="51"/>
        <v>9.8591549295774641</v>
      </c>
      <c r="H126" s="4"/>
      <c r="I126" s="4"/>
      <c r="J126" s="4"/>
      <c r="K126" s="4"/>
      <c r="L126" s="4"/>
      <c r="M126" s="4"/>
    </row>
    <row r="127" spans="1:13" ht="25.5" x14ac:dyDescent="0.25">
      <c r="A127" s="6">
        <v>4</v>
      </c>
      <c r="B127" s="5" t="s">
        <v>98</v>
      </c>
      <c r="C127" s="20">
        <v>10.375999999999999</v>
      </c>
      <c r="D127" s="18">
        <v>55</v>
      </c>
      <c r="E127" s="18">
        <v>41</v>
      </c>
      <c r="F127" s="29">
        <v>5</v>
      </c>
      <c r="G127" s="35">
        <f t="shared" si="51"/>
        <v>12.195121951219512</v>
      </c>
      <c r="H127" s="4"/>
      <c r="I127" s="4"/>
      <c r="J127" s="4"/>
      <c r="K127" s="4"/>
      <c r="L127" s="4"/>
      <c r="M127" s="4"/>
    </row>
    <row r="128" spans="1:13" ht="15.75" customHeight="1" x14ac:dyDescent="0.25">
      <c r="A128" s="6">
        <v>5</v>
      </c>
      <c r="B128" s="5" t="s">
        <v>63</v>
      </c>
      <c r="C128" s="20">
        <v>0.65300000000000002</v>
      </c>
      <c r="D128" s="18">
        <v>36</v>
      </c>
      <c r="E128" s="18">
        <v>37</v>
      </c>
      <c r="F128" s="29">
        <v>7</v>
      </c>
      <c r="G128" s="25">
        <f t="shared" si="51"/>
        <v>18.918918918918919</v>
      </c>
      <c r="H128" s="4"/>
      <c r="I128" s="4"/>
      <c r="J128" s="4"/>
      <c r="K128" s="4"/>
      <c r="L128" s="4"/>
      <c r="M128" s="4"/>
    </row>
    <row r="129" spans="1:13" ht="51" x14ac:dyDescent="0.25">
      <c r="A129" s="6">
        <v>6</v>
      </c>
      <c r="B129" s="5" t="s">
        <v>64</v>
      </c>
      <c r="C129" s="20">
        <v>7</v>
      </c>
      <c r="D129" s="18">
        <v>14</v>
      </c>
      <c r="E129" s="18">
        <v>32</v>
      </c>
      <c r="F129" s="29">
        <v>0</v>
      </c>
      <c r="G129" s="25">
        <f t="shared" si="51"/>
        <v>0</v>
      </c>
      <c r="H129" s="4"/>
      <c r="I129" s="4"/>
      <c r="J129" s="4"/>
      <c r="K129" s="4"/>
      <c r="L129" s="4"/>
      <c r="M129" s="4"/>
    </row>
    <row r="130" spans="1:13" x14ac:dyDescent="0.25">
      <c r="A130" s="6">
        <v>7</v>
      </c>
      <c r="B130" s="5" t="s">
        <v>65</v>
      </c>
      <c r="C130" s="20">
        <v>29.14</v>
      </c>
      <c r="D130" s="18">
        <v>54</v>
      </c>
      <c r="E130" s="18">
        <v>61</v>
      </c>
      <c r="F130" s="29">
        <v>5</v>
      </c>
      <c r="G130" s="25">
        <f t="shared" si="51"/>
        <v>8.1967213114754092</v>
      </c>
      <c r="H130" s="4"/>
      <c r="I130" s="4"/>
      <c r="J130" s="4"/>
      <c r="K130" s="4"/>
      <c r="L130" s="4"/>
      <c r="M130" s="4"/>
    </row>
    <row r="131" spans="1:13" x14ac:dyDescent="0.25">
      <c r="A131" s="6">
        <v>8</v>
      </c>
      <c r="B131" s="5" t="s">
        <v>21</v>
      </c>
      <c r="C131" s="20">
        <f>C123-C124-C125-C126-C127-C128-C129-C130</f>
        <v>48.828999999999979</v>
      </c>
      <c r="D131" s="18">
        <v>46</v>
      </c>
      <c r="E131" s="37">
        <v>46</v>
      </c>
      <c r="F131" s="29">
        <v>1</v>
      </c>
      <c r="G131" s="25">
        <f t="shared" si="51"/>
        <v>2.1739130434782608</v>
      </c>
      <c r="H131" s="4"/>
      <c r="I131" s="24">
        <v>0</v>
      </c>
      <c r="J131" s="24">
        <v>0</v>
      </c>
      <c r="K131" s="24">
        <f t="shared" ref="K131:L131" si="58">H131*0.15</f>
        <v>0</v>
      </c>
      <c r="L131" s="24">
        <v>2</v>
      </c>
      <c r="M131" s="24">
        <v>1</v>
      </c>
    </row>
    <row r="132" spans="1:13" s="32" customFormat="1" x14ac:dyDescent="0.25">
      <c r="A132" s="13">
        <v>21</v>
      </c>
      <c r="B132" s="14" t="s">
        <v>66</v>
      </c>
      <c r="C132" s="9">
        <f>SUM(C133:C136)</f>
        <v>111.44799999999999</v>
      </c>
      <c r="D132" s="10">
        <f>SUM(D133:D136)</f>
        <v>242</v>
      </c>
      <c r="E132" s="10">
        <f>SUM(E133:E136)</f>
        <v>243</v>
      </c>
      <c r="F132" s="28">
        <f>SUM(F133:F136)</f>
        <v>15</v>
      </c>
      <c r="G132" s="12">
        <f t="shared" si="51"/>
        <v>6.1728395061728394</v>
      </c>
      <c r="H132" s="11"/>
      <c r="I132" s="11">
        <f>SUM(I133:I136)</f>
        <v>0</v>
      </c>
      <c r="J132" s="11">
        <f t="shared" ref="J132:M132" si="59">SUM(J133:J136)</f>
        <v>0</v>
      </c>
      <c r="K132" s="11">
        <f t="shared" si="59"/>
        <v>0</v>
      </c>
      <c r="L132" s="11">
        <f t="shared" si="59"/>
        <v>3</v>
      </c>
      <c r="M132" s="11">
        <f t="shared" si="59"/>
        <v>2</v>
      </c>
    </row>
    <row r="133" spans="1:13" ht="38.25" x14ac:dyDescent="0.25">
      <c r="A133" s="6">
        <v>1</v>
      </c>
      <c r="B133" s="5" t="s">
        <v>17</v>
      </c>
      <c r="C133" s="20">
        <v>33.207999999999998</v>
      </c>
      <c r="D133" s="18">
        <v>91</v>
      </c>
      <c r="E133" s="37">
        <v>91</v>
      </c>
      <c r="F133" s="29">
        <v>7</v>
      </c>
      <c r="G133" s="25">
        <f t="shared" si="51"/>
        <v>7.6923076923076925</v>
      </c>
      <c r="H133" s="4"/>
      <c r="I133" s="4"/>
      <c r="J133" s="4"/>
      <c r="K133" s="4"/>
      <c r="L133" s="4"/>
      <c r="M133" s="4"/>
    </row>
    <row r="134" spans="1:13" ht="38.25" x14ac:dyDescent="0.25">
      <c r="A134" s="6">
        <v>2</v>
      </c>
      <c r="B134" s="5" t="s">
        <v>67</v>
      </c>
      <c r="C134" s="20">
        <v>9.39</v>
      </c>
      <c r="D134" s="18">
        <v>39</v>
      </c>
      <c r="E134" s="18">
        <v>40</v>
      </c>
      <c r="F134" s="29">
        <v>3</v>
      </c>
      <c r="G134" s="25">
        <f t="shared" si="51"/>
        <v>7.5</v>
      </c>
      <c r="H134" s="4"/>
      <c r="I134" s="4"/>
      <c r="J134" s="4"/>
      <c r="K134" s="4"/>
      <c r="L134" s="4"/>
      <c r="M134" s="4"/>
    </row>
    <row r="135" spans="1:13" ht="25.5" x14ac:dyDescent="0.25">
      <c r="A135" s="6">
        <v>3</v>
      </c>
      <c r="B135" s="5" t="s">
        <v>89</v>
      </c>
      <c r="C135" s="20">
        <v>4.5650000000000004</v>
      </c>
      <c r="D135" s="18">
        <v>57</v>
      </c>
      <c r="E135" s="37">
        <v>57</v>
      </c>
      <c r="F135" s="29">
        <v>3</v>
      </c>
      <c r="G135" s="25">
        <f t="shared" si="51"/>
        <v>5.2631578947368425</v>
      </c>
      <c r="H135" s="4"/>
      <c r="I135" s="24">
        <v>0</v>
      </c>
      <c r="J135" s="24">
        <v>0</v>
      </c>
      <c r="K135" s="24">
        <v>0</v>
      </c>
      <c r="L135" s="24">
        <v>2</v>
      </c>
      <c r="M135" s="24">
        <v>1</v>
      </c>
    </row>
    <row r="136" spans="1:13" ht="25.5" x14ac:dyDescent="0.25">
      <c r="A136" s="6">
        <v>4</v>
      </c>
      <c r="B136" s="5" t="s">
        <v>90</v>
      </c>
      <c r="C136" s="20">
        <v>64.284999999999997</v>
      </c>
      <c r="D136" s="18">
        <v>55</v>
      </c>
      <c r="E136" s="37">
        <v>55</v>
      </c>
      <c r="F136" s="29">
        <v>2</v>
      </c>
      <c r="G136" s="25">
        <f t="shared" si="51"/>
        <v>3.6363636363636362</v>
      </c>
      <c r="H136" s="4"/>
      <c r="I136" s="24">
        <v>0</v>
      </c>
      <c r="J136" s="24">
        <v>0</v>
      </c>
      <c r="K136" s="24">
        <f t="shared" ref="K136" si="60">H136*0.15</f>
        <v>0</v>
      </c>
      <c r="L136" s="24">
        <v>1</v>
      </c>
      <c r="M136" s="24">
        <v>1</v>
      </c>
    </row>
    <row r="137" spans="1:13" s="32" customFormat="1" x14ac:dyDescent="0.25">
      <c r="A137" s="13">
        <v>22</v>
      </c>
      <c r="B137" s="14" t="s">
        <v>68</v>
      </c>
      <c r="C137" s="9">
        <v>94.35</v>
      </c>
      <c r="D137" s="11">
        <f>SUM(D138:D141)</f>
        <v>153</v>
      </c>
      <c r="E137" s="11">
        <f>SUM(E138:E141)</f>
        <v>138</v>
      </c>
      <c r="F137" s="28">
        <f>SUM(F138:F142)</f>
        <v>13</v>
      </c>
      <c r="G137" s="12">
        <f t="shared" si="51"/>
        <v>9.420289855072463</v>
      </c>
      <c r="H137" s="11"/>
      <c r="I137" s="11">
        <f>SUM(I138:I141)</f>
        <v>0.15</v>
      </c>
      <c r="J137" s="11">
        <f t="shared" ref="J137:M137" si="61">SUM(J138:J141)</f>
        <v>3</v>
      </c>
      <c r="K137" s="11">
        <f t="shared" si="61"/>
        <v>0</v>
      </c>
      <c r="L137" s="11">
        <f t="shared" si="61"/>
        <v>1</v>
      </c>
      <c r="M137" s="11">
        <f t="shared" si="61"/>
        <v>1</v>
      </c>
    </row>
    <row r="138" spans="1:13" ht="51" x14ac:dyDescent="0.25">
      <c r="A138" s="6">
        <v>1</v>
      </c>
      <c r="B138" s="5" t="s">
        <v>94</v>
      </c>
      <c r="C138" s="20">
        <v>22.5</v>
      </c>
      <c r="D138" s="18">
        <v>57</v>
      </c>
      <c r="E138" s="37">
        <v>57</v>
      </c>
      <c r="F138" s="29">
        <v>4</v>
      </c>
      <c r="G138" s="25">
        <f t="shared" si="51"/>
        <v>7.0175438596491224</v>
      </c>
      <c r="H138" s="4"/>
      <c r="I138" s="4"/>
      <c r="J138" s="4"/>
      <c r="K138" s="4"/>
      <c r="L138" s="4"/>
      <c r="M138" s="4"/>
    </row>
    <row r="139" spans="1:13" ht="51" x14ac:dyDescent="0.25">
      <c r="A139" s="6">
        <v>2</v>
      </c>
      <c r="B139" s="5" t="s">
        <v>95</v>
      </c>
      <c r="C139" s="20">
        <v>12.1</v>
      </c>
      <c r="D139" s="18">
        <v>9</v>
      </c>
      <c r="E139" s="37">
        <v>9</v>
      </c>
      <c r="F139" s="29">
        <v>0</v>
      </c>
      <c r="G139" s="25">
        <f t="shared" si="51"/>
        <v>0</v>
      </c>
      <c r="H139" s="4"/>
      <c r="I139" s="4"/>
      <c r="J139" s="4"/>
      <c r="K139" s="4"/>
      <c r="L139" s="4"/>
      <c r="M139" s="4"/>
    </row>
    <row r="140" spans="1:13" ht="38.25" x14ac:dyDescent="0.25">
      <c r="A140" s="6">
        <v>3</v>
      </c>
      <c r="B140" s="5" t="s">
        <v>69</v>
      </c>
      <c r="C140" s="20">
        <v>10.016999999999999</v>
      </c>
      <c r="D140" s="18">
        <v>82</v>
      </c>
      <c r="E140" s="18">
        <v>67</v>
      </c>
      <c r="F140" s="29">
        <v>8</v>
      </c>
      <c r="G140" s="25">
        <f t="shared" si="51"/>
        <v>11.940298507462687</v>
      </c>
      <c r="H140" s="4"/>
      <c r="I140" s="4"/>
      <c r="J140" s="4"/>
      <c r="K140" s="4"/>
      <c r="L140" s="4"/>
      <c r="M140" s="4"/>
    </row>
    <row r="141" spans="1:13" x14ac:dyDescent="0.25">
      <c r="A141" s="6">
        <v>4</v>
      </c>
      <c r="B141" s="5" t="s">
        <v>21</v>
      </c>
      <c r="C141" s="20">
        <f>C137-C138-C139-C140</f>
        <v>49.73299999999999</v>
      </c>
      <c r="D141" s="18">
        <v>5</v>
      </c>
      <c r="E141" s="37">
        <v>5</v>
      </c>
      <c r="F141" s="29">
        <v>1</v>
      </c>
      <c r="G141" s="25">
        <f t="shared" si="51"/>
        <v>20</v>
      </c>
      <c r="H141" s="4"/>
      <c r="I141" s="24">
        <f t="shared" ref="I141:M141" si="62">F141*0.15</f>
        <v>0.15</v>
      </c>
      <c r="J141" s="24">
        <f t="shared" si="62"/>
        <v>3</v>
      </c>
      <c r="K141" s="24">
        <f t="shared" si="62"/>
        <v>0</v>
      </c>
      <c r="L141" s="24">
        <v>1</v>
      </c>
      <c r="M141" s="24">
        <v>1</v>
      </c>
    </row>
    <row r="142" spans="1:13" s="32" customFormat="1" ht="33.75" customHeight="1" x14ac:dyDescent="0.25">
      <c r="A142" s="13">
        <v>23</v>
      </c>
      <c r="B142" s="14" t="s">
        <v>70</v>
      </c>
      <c r="C142" s="9">
        <v>22.654</v>
      </c>
      <c r="D142" s="11">
        <v>0</v>
      </c>
      <c r="E142" s="11">
        <v>0</v>
      </c>
      <c r="F142" s="28">
        <f t="shared" ref="F142" si="63">I142+J142+K142+L142+M142</f>
        <v>0</v>
      </c>
      <c r="G142" s="12">
        <f t="shared" si="51"/>
        <v>0</v>
      </c>
      <c r="H142" s="11"/>
      <c r="I142" s="11"/>
      <c r="J142" s="11">
        <v>0</v>
      </c>
      <c r="K142" s="11"/>
      <c r="L142" s="11"/>
      <c r="M142" s="11"/>
    </row>
    <row r="143" spans="1:13" ht="15" customHeight="1" x14ac:dyDescent="0.25">
      <c r="A143" s="52" t="s">
        <v>71</v>
      </c>
      <c r="B143" s="52"/>
      <c r="C143" s="22">
        <f>C15+C21+C23+C29+C35+C40+C44+C50+C63+C70+C76+C81+C86+C92+C103+C105+C109+C112+C120+C132+C123+C137+C142</f>
        <v>2364.4919999999997</v>
      </c>
      <c r="D143" s="23">
        <f>SUM(D142,D137,D132,D123,D120,D112,D109,D105,D103,D92,D86,D81,D76,D70,D63,D50,D44,D40,D35,D29,D23,D21,D15)</f>
        <v>4870</v>
      </c>
      <c r="E143" s="23">
        <f t="shared" ref="E143" si="64">E15+E21+E23+E29+E35+E40+E44+E50+E63+E70+E76+E81+E86+E92+E103+E105+E109+E112+E120+E132+E123+E137+E142</f>
        <v>4718</v>
      </c>
      <c r="F143" s="31">
        <f>F15+F21+F23+F29+F35+F40+F44+F50+F63+F70+F76+F81+F86+F92+F103+F105+F109+F112+F120+F132+F123+F137+F142</f>
        <v>386</v>
      </c>
      <c r="G143" s="25">
        <f t="shared" ref="G143:G174" si="65">IFERROR((100*F143)/E143,0)</f>
        <v>8.1814328105129288</v>
      </c>
      <c r="H143" s="23">
        <f t="shared" ref="H143:K143" si="66">H15+H21+H23+H29+H35+H40+H44+H50+H63+H70+H76+H81+H86+H92+H103+H105+H109+H112+H120+H132+H123+H137+H142</f>
        <v>0</v>
      </c>
      <c r="I143" s="23">
        <f t="shared" si="66"/>
        <v>0.44999999999999996</v>
      </c>
      <c r="J143" s="23">
        <f t="shared" si="66"/>
        <v>3</v>
      </c>
      <c r="K143" s="23">
        <f t="shared" si="66"/>
        <v>0</v>
      </c>
      <c r="L143" s="23">
        <f>L15+L21+L23+L29+L35+L40+L44+L50+L63+L70+L76+L81+L86+L92+L103+L105+L109+L112+L120+L132+L123+L137+L142</f>
        <v>21</v>
      </c>
      <c r="M143" s="23">
        <f>M15+M21+M23+M29+M35+M40+M44+M50+M63+M70+M76+M81+M86+M92+M103+M105+M109+M112+M120+M132+M123+M137+M142</f>
        <v>15</v>
      </c>
    </row>
  </sheetData>
  <autoFilter ref="A9:M143" xr:uid="{00000000-0009-0000-0000-000002000000}">
    <filterColumn colId="3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</autoFilter>
  <mergeCells count="18">
    <mergeCell ref="M12:M13"/>
    <mergeCell ref="A143:B143"/>
    <mergeCell ref="B2:L4"/>
    <mergeCell ref="C6:E6"/>
    <mergeCell ref="C7:E7"/>
    <mergeCell ref="A9:A13"/>
    <mergeCell ref="B9:B13"/>
    <mergeCell ref="C9:C13"/>
    <mergeCell ref="D9:E10"/>
    <mergeCell ref="F9:M9"/>
    <mergeCell ref="D11:D13"/>
    <mergeCell ref="E11:E13"/>
    <mergeCell ref="F10:M10"/>
    <mergeCell ref="F11:F13"/>
    <mergeCell ref="G11:G13"/>
    <mergeCell ref="H11:H13"/>
    <mergeCell ref="I11:M11"/>
    <mergeCell ref="I12:L12"/>
  </mergeCells>
  <pageMargins left="0.23622047244094491" right="0.23622047244094491" top="0.55118110236220474" bottom="0.55118110236220474" header="0.31496062992125984" footer="0.31496062992125984"/>
  <pageSetup paperSize="9" scale="59" fitToHeight="0" orientation="landscape" blackAndWhite="1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Косуля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2024-03-20T08:05:01Z</dcterms:modified>
</cp:coreProperties>
</file>